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ngsoc_finance\Desktop\"/>
    </mc:Choice>
  </mc:AlternateContent>
  <bookViews>
    <workbookView xWindow="0" yWindow="0" windowWidth="28800" windowHeight="12435" tabRatio="777" firstSheet="3" activeTab="9"/>
  </bookViews>
  <sheets>
    <sheet name="Summary" sheetId="25" r:id="rId1"/>
    <sheet name="General" sheetId="19" r:id="rId2"/>
    <sheet name="President" sheetId="3" r:id="rId3"/>
    <sheet name="Vice President Operations" sheetId="20" r:id="rId4"/>
    <sheet name="Vice President Student Affairs" sheetId="21" r:id="rId5"/>
    <sheet name="Director of Academics" sheetId="2" r:id="rId6"/>
    <sheet name="Director of Communications" sheetId="4" r:id="rId7"/>
    <sheet name="Director of Community Outreach" sheetId="26" r:id="rId8"/>
    <sheet name="Director of Conferences" sheetId="6" r:id="rId9"/>
    <sheet name="Director of Design" sheetId="7" r:id="rId10"/>
    <sheet name="Director of Events" sheetId="8" r:id="rId11"/>
    <sheet name="Director of Finance" sheetId="24" r:id="rId12"/>
    <sheet name="Director of First Year" sheetId="11" r:id="rId13"/>
    <sheet name="Director of HR" sheetId="13" r:id="rId14"/>
    <sheet name="Director of IT" sheetId="14" r:id="rId15"/>
    <sheet name="Director of Internal Affairs" sheetId="15" r:id="rId16"/>
    <sheet name="Director of PD" sheetId="17" r:id="rId17"/>
    <sheet name="Director of Services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6" i="8" l="1"/>
  <c r="H300" i="8" s="1"/>
  <c r="G245" i="8"/>
  <c r="H245" i="8" s="1"/>
  <c r="H125" i="26"/>
  <c r="J123" i="26"/>
  <c r="I123" i="26"/>
  <c r="G119" i="26"/>
  <c r="H119" i="26" s="1"/>
  <c r="G118" i="26"/>
  <c r="H118" i="26" s="1"/>
  <c r="G117" i="26"/>
  <c r="H117" i="26" s="1"/>
  <c r="G116" i="26"/>
  <c r="H116" i="26" s="1"/>
  <c r="G115" i="26"/>
  <c r="H115" i="26" s="1"/>
  <c r="G114" i="26"/>
  <c r="H114" i="26" s="1"/>
  <c r="G113" i="26"/>
  <c r="H113" i="26" s="1"/>
  <c r="G112" i="26"/>
  <c r="H112" i="26" s="1"/>
  <c r="G111" i="26"/>
  <c r="H111" i="26" s="1"/>
  <c r="J109" i="26"/>
  <c r="I109" i="26"/>
  <c r="H107" i="26"/>
  <c r="G107" i="26"/>
  <c r="G106" i="26"/>
  <c r="H106" i="26" s="1"/>
  <c r="H105" i="26"/>
  <c r="G105" i="26"/>
  <c r="G104" i="26"/>
  <c r="H104" i="26" s="1"/>
  <c r="H103" i="26"/>
  <c r="G103" i="26"/>
  <c r="G102" i="26"/>
  <c r="H102" i="26" s="1"/>
  <c r="H101" i="26"/>
  <c r="G101" i="26"/>
  <c r="G100" i="26"/>
  <c r="H100" i="26" s="1"/>
  <c r="H99" i="26"/>
  <c r="G99" i="26"/>
  <c r="H123" i="26" l="1"/>
  <c r="H109" i="26"/>
  <c r="H42" i="8"/>
  <c r="G37" i="2" l="1"/>
  <c r="H37" i="2" s="1"/>
  <c r="G22" i="2"/>
  <c r="H55" i="13"/>
  <c r="H57" i="13"/>
  <c r="H17" i="3"/>
  <c r="G17" i="3"/>
  <c r="F20" i="25"/>
  <c r="G17" i="26"/>
  <c r="H17" i="26"/>
  <c r="G16" i="26"/>
  <c r="H16" i="26"/>
  <c r="G15" i="26"/>
  <c r="H15" i="26"/>
  <c r="G14" i="26"/>
  <c r="H14" i="26"/>
  <c r="G13" i="26"/>
  <c r="H13" i="26"/>
  <c r="H18" i="26" s="1"/>
  <c r="H20" i="26" s="1"/>
  <c r="H128" i="26" s="1"/>
  <c r="G9" i="26"/>
  <c r="H9" i="26"/>
  <c r="G8" i="26"/>
  <c r="H8" i="26"/>
  <c r="G7" i="26"/>
  <c r="H7" i="26"/>
  <c r="G6" i="26"/>
  <c r="H6" i="26"/>
  <c r="G5" i="26"/>
  <c r="H5" i="26"/>
  <c r="G24" i="26"/>
  <c r="H24" i="26"/>
  <c r="H26" i="26" s="1"/>
  <c r="G25" i="26"/>
  <c r="H25" i="26"/>
  <c r="G28" i="26"/>
  <c r="H28" i="26"/>
  <c r="H31" i="26" s="1"/>
  <c r="G29" i="26"/>
  <c r="H29" i="26"/>
  <c r="G30" i="26"/>
  <c r="H30" i="26"/>
  <c r="G48" i="26"/>
  <c r="G49" i="26"/>
  <c r="H49" i="26"/>
  <c r="H98" i="26"/>
  <c r="H89" i="26"/>
  <c r="H83" i="26"/>
  <c r="H75" i="26"/>
  <c r="H74" i="26"/>
  <c r="H77" i="26" s="1"/>
  <c r="H71" i="26"/>
  <c r="H63" i="26"/>
  <c r="H10" i="26"/>
  <c r="G47" i="15"/>
  <c r="H47" i="15"/>
  <c r="H50" i="15"/>
  <c r="E10" i="20"/>
  <c r="H45" i="19"/>
  <c r="G42" i="6"/>
  <c r="H42" i="6"/>
  <c r="H19" i="6"/>
  <c r="G19" i="6"/>
  <c r="C114" i="25"/>
  <c r="C113" i="25"/>
  <c r="C111" i="25"/>
  <c r="C108" i="25"/>
  <c r="C62" i="25"/>
  <c r="C38" i="25"/>
  <c r="C33" i="25"/>
  <c r="C24" i="25"/>
  <c r="C12" i="25"/>
  <c r="E124" i="25"/>
  <c r="E53" i="25"/>
  <c r="F53" i="25"/>
  <c r="F122" i="25"/>
  <c r="F124" i="25"/>
  <c r="E51" i="25"/>
  <c r="F51" i="25"/>
  <c r="H42" i="11"/>
  <c r="G42" i="11"/>
  <c r="G43" i="11"/>
  <c r="H43" i="11"/>
  <c r="G44" i="11"/>
  <c r="H44" i="11"/>
  <c r="G29" i="2"/>
  <c r="H29" i="2"/>
  <c r="G28" i="2"/>
  <c r="G63" i="2"/>
  <c r="H63" i="2"/>
  <c r="B121" i="17"/>
  <c r="H8" i="8"/>
  <c r="J8" i="8"/>
  <c r="I8" i="8"/>
  <c r="G7" i="8"/>
  <c r="H10" i="4"/>
  <c r="H41" i="19"/>
  <c r="C49" i="25"/>
  <c r="C51" i="25"/>
  <c r="G41" i="19"/>
  <c r="G58" i="19"/>
  <c r="H58" i="19"/>
  <c r="G132" i="19"/>
  <c r="G131" i="19"/>
  <c r="H131" i="19"/>
  <c r="I26" i="26"/>
  <c r="J26" i="26"/>
  <c r="I31" i="26"/>
  <c r="J31" i="26"/>
  <c r="G33" i="26"/>
  <c r="H33" i="26" s="1"/>
  <c r="H37" i="26" s="1"/>
  <c r="G34" i="26"/>
  <c r="H34" i="26"/>
  <c r="G35" i="26"/>
  <c r="H35" i="26" s="1"/>
  <c r="G36" i="26"/>
  <c r="H36" i="26"/>
  <c r="I37" i="26"/>
  <c r="J37" i="26"/>
  <c r="G39" i="26"/>
  <c r="H39" i="26"/>
  <c r="G40" i="26"/>
  <c r="H40" i="26" s="1"/>
  <c r="H42" i="26" s="1"/>
  <c r="G41" i="26"/>
  <c r="H41" i="26"/>
  <c r="I42" i="26"/>
  <c r="J42" i="26"/>
  <c r="G44" i="26"/>
  <c r="H44" i="26"/>
  <c r="G45" i="26"/>
  <c r="H45" i="26" s="1"/>
  <c r="G46" i="26"/>
  <c r="H46" i="26"/>
  <c r="G52" i="26"/>
  <c r="H52" i="26" s="1"/>
  <c r="I53" i="26"/>
  <c r="J53" i="26"/>
  <c r="C109" i="25"/>
  <c r="C110" i="25"/>
  <c r="C112" i="25"/>
  <c r="C106" i="25"/>
  <c r="C101" i="25"/>
  <c r="C97" i="25"/>
  <c r="C90" i="25"/>
  <c r="C89" i="25"/>
  <c r="C88" i="25"/>
  <c r="C58" i="25"/>
  <c r="G15" i="24"/>
  <c r="H15" i="24"/>
  <c r="H16" i="24"/>
  <c r="J21" i="24"/>
  <c r="J16" i="24"/>
  <c r="J18" i="24"/>
  <c r="J22" i="24"/>
  <c r="J12" i="24"/>
  <c r="I21" i="24"/>
  <c r="I16" i="24"/>
  <c r="I12" i="24"/>
  <c r="H21" i="24"/>
  <c r="G10" i="24"/>
  <c r="H10" i="24"/>
  <c r="H12" i="24"/>
  <c r="G10" i="21"/>
  <c r="H10" i="21"/>
  <c r="G11" i="21"/>
  <c r="H11" i="21"/>
  <c r="G12" i="21"/>
  <c r="H12" i="21"/>
  <c r="I14" i="21"/>
  <c r="J14" i="21"/>
  <c r="G17" i="21"/>
  <c r="H17" i="21"/>
  <c r="G18" i="21"/>
  <c r="H18" i="21"/>
  <c r="G19" i="21"/>
  <c r="H19" i="21"/>
  <c r="G20" i="21"/>
  <c r="H20" i="21"/>
  <c r="G21" i="21"/>
  <c r="H21" i="21"/>
  <c r="I23" i="21"/>
  <c r="I42" i="21"/>
  <c r="I46" i="21"/>
  <c r="J23" i="21"/>
  <c r="G26" i="21"/>
  <c r="H26" i="21"/>
  <c r="G27" i="21"/>
  <c r="H27" i="21"/>
  <c r="G28" i="21"/>
  <c r="H28" i="21"/>
  <c r="G29" i="21"/>
  <c r="H29" i="21"/>
  <c r="G30" i="21"/>
  <c r="H30" i="21"/>
  <c r="I32" i="21"/>
  <c r="J32" i="21"/>
  <c r="J42" i="21"/>
  <c r="J46" i="21"/>
  <c r="G35" i="21"/>
  <c r="H35" i="21"/>
  <c r="G36" i="21"/>
  <c r="H36" i="21"/>
  <c r="G37" i="21"/>
  <c r="H37" i="21"/>
  <c r="I39" i="21"/>
  <c r="J39" i="21"/>
  <c r="H45" i="21"/>
  <c r="C25" i="25"/>
  <c r="I45" i="21"/>
  <c r="I47" i="21"/>
  <c r="J45" i="21"/>
  <c r="G10" i="20"/>
  <c r="H10" i="20"/>
  <c r="H17" i="20"/>
  <c r="G11" i="20"/>
  <c r="H11" i="20"/>
  <c r="G12" i="20"/>
  <c r="H12" i="20"/>
  <c r="G13" i="20"/>
  <c r="H13" i="20"/>
  <c r="G14" i="20"/>
  <c r="H14" i="20"/>
  <c r="G15" i="20"/>
  <c r="H15" i="20"/>
  <c r="G7" i="19"/>
  <c r="H7" i="19"/>
  <c r="G13" i="19"/>
  <c r="H13" i="19"/>
  <c r="G15" i="19"/>
  <c r="H15" i="19"/>
  <c r="C14" i="25"/>
  <c r="C20" i="25"/>
  <c r="G17" i="19"/>
  <c r="H17" i="19"/>
  <c r="H20" i="19"/>
  <c r="H21" i="19"/>
  <c r="G24" i="19"/>
  <c r="H24" i="19"/>
  <c r="G29" i="19"/>
  <c r="H29" i="19"/>
  <c r="G31" i="19"/>
  <c r="H31" i="19"/>
  <c r="G33" i="19"/>
  <c r="H33" i="19"/>
  <c r="G35" i="19"/>
  <c r="H35" i="19"/>
  <c r="G37" i="19"/>
  <c r="H37" i="19"/>
  <c r="G39" i="19"/>
  <c r="H39" i="19"/>
  <c r="G50" i="19"/>
  <c r="H50" i="19"/>
  <c r="G56" i="19"/>
  <c r="H56" i="19"/>
  <c r="C60" i="25"/>
  <c r="H60" i="19"/>
  <c r="C61" i="25"/>
  <c r="G81" i="19"/>
  <c r="H81" i="19"/>
  <c r="H83" i="19"/>
  <c r="G87" i="19"/>
  <c r="H87" i="19"/>
  <c r="G95" i="19"/>
  <c r="H95" i="19"/>
  <c r="G98" i="19"/>
  <c r="H98" i="19"/>
  <c r="G99" i="19"/>
  <c r="H99" i="19"/>
  <c r="G100" i="19"/>
  <c r="H100" i="19"/>
  <c r="G102" i="19"/>
  <c r="H102" i="19"/>
  <c r="C100" i="25"/>
  <c r="G118" i="19"/>
  <c r="H118" i="19"/>
  <c r="C107" i="25"/>
  <c r="G10" i="18"/>
  <c r="H10" i="18"/>
  <c r="H12" i="18"/>
  <c r="I12" i="18"/>
  <c r="J12" i="18"/>
  <c r="G15" i="18"/>
  <c r="H15" i="18"/>
  <c r="G16" i="18"/>
  <c r="H16" i="18"/>
  <c r="I17" i="18"/>
  <c r="J17" i="18"/>
  <c r="G20" i="18"/>
  <c r="H20" i="18"/>
  <c r="H22" i="18"/>
  <c r="I22" i="18"/>
  <c r="J22" i="18"/>
  <c r="G25" i="18"/>
  <c r="H25" i="18"/>
  <c r="G26" i="18"/>
  <c r="H26" i="18"/>
  <c r="I28" i="18"/>
  <c r="J28" i="18"/>
  <c r="G31" i="18"/>
  <c r="H31" i="18"/>
  <c r="H33" i="18"/>
  <c r="I33" i="18"/>
  <c r="I48" i="18"/>
  <c r="I52" i="18" s="1"/>
  <c r="I53" i="18" s="1"/>
  <c r="J33" i="18"/>
  <c r="G36" i="18"/>
  <c r="H36" i="18"/>
  <c r="H38" i="18"/>
  <c r="I38" i="18"/>
  <c r="J38" i="18"/>
  <c r="G41" i="18"/>
  <c r="H41" i="18"/>
  <c r="H43" i="18"/>
  <c r="I43" i="18"/>
  <c r="J43" i="18"/>
  <c r="G45" i="18"/>
  <c r="H45" i="18"/>
  <c r="H47" i="18"/>
  <c r="I47" i="18"/>
  <c r="J47" i="18"/>
  <c r="B6" i="17"/>
  <c r="G6" i="17"/>
  <c r="H6" i="17"/>
  <c r="B7" i="17"/>
  <c r="G7" i="17"/>
  <c r="H7" i="17"/>
  <c r="B8" i="17"/>
  <c r="G8" i="17"/>
  <c r="H8" i="17"/>
  <c r="B9" i="17"/>
  <c r="G9" i="17"/>
  <c r="H9" i="17"/>
  <c r="I11" i="17"/>
  <c r="J11" i="17"/>
  <c r="B14" i="17"/>
  <c r="G14" i="17"/>
  <c r="H14" i="17"/>
  <c r="H16" i="17"/>
  <c r="I16" i="17"/>
  <c r="J16" i="17"/>
  <c r="B19" i="17"/>
  <c r="G19" i="17"/>
  <c r="H19" i="17"/>
  <c r="B20" i="17"/>
  <c r="G20" i="17"/>
  <c r="H20" i="17"/>
  <c r="B28" i="17"/>
  <c r="G28" i="17"/>
  <c r="H28" i="17"/>
  <c r="B29" i="17"/>
  <c r="G29" i="17"/>
  <c r="H29" i="17"/>
  <c r="B30" i="17"/>
  <c r="G30" i="17"/>
  <c r="H30" i="17"/>
  <c r="B31" i="17"/>
  <c r="G31" i="17"/>
  <c r="H31" i="17"/>
  <c r="B32" i="17"/>
  <c r="G32" i="17"/>
  <c r="H32" i="17"/>
  <c r="B33" i="17"/>
  <c r="G33" i="17"/>
  <c r="H33" i="17"/>
  <c r="B34" i="17"/>
  <c r="G34" i="17"/>
  <c r="H34" i="17"/>
  <c r="B35" i="17"/>
  <c r="G35" i="17"/>
  <c r="H35" i="17"/>
  <c r="B36" i="17"/>
  <c r="G36" i="17"/>
  <c r="H36" i="17"/>
  <c r="B37" i="17"/>
  <c r="G37" i="17"/>
  <c r="H37" i="17"/>
  <c r="B38" i="17"/>
  <c r="G38" i="17"/>
  <c r="H38" i="17"/>
  <c r="B39" i="17"/>
  <c r="G39" i="17"/>
  <c r="H39" i="17"/>
  <c r="I41" i="17"/>
  <c r="J41" i="17"/>
  <c r="B44" i="17"/>
  <c r="G44" i="17"/>
  <c r="H44" i="17"/>
  <c r="B45" i="17"/>
  <c r="G45" i="17"/>
  <c r="H45" i="17"/>
  <c r="B46" i="17"/>
  <c r="G46" i="17"/>
  <c r="H46" i="17"/>
  <c r="I48" i="17"/>
  <c r="J48" i="17"/>
  <c r="B51" i="17"/>
  <c r="G51" i="17"/>
  <c r="H51" i="17"/>
  <c r="H53" i="17"/>
  <c r="I53" i="17"/>
  <c r="J53" i="17"/>
  <c r="B56" i="17"/>
  <c r="G56" i="17"/>
  <c r="H56" i="17"/>
  <c r="B57" i="17"/>
  <c r="G57" i="17"/>
  <c r="H57" i="17"/>
  <c r="B58" i="17"/>
  <c r="G58" i="17"/>
  <c r="H58" i="17"/>
  <c r="B59" i="17"/>
  <c r="G59" i="17"/>
  <c r="H59" i="17"/>
  <c r="B60" i="17"/>
  <c r="G60" i="17"/>
  <c r="H60" i="17"/>
  <c r="B61" i="17"/>
  <c r="G61" i="17"/>
  <c r="H61" i="17"/>
  <c r="B62" i="17"/>
  <c r="G62" i="17"/>
  <c r="H62" i="17"/>
  <c r="B63" i="17"/>
  <c r="G63" i="17"/>
  <c r="H63" i="17"/>
  <c r="B64" i="17"/>
  <c r="G64" i="17"/>
  <c r="H64" i="17"/>
  <c r="B65" i="17"/>
  <c r="G65" i="17"/>
  <c r="H65" i="17"/>
  <c r="B66" i="17"/>
  <c r="G66" i="17"/>
  <c r="H66" i="17"/>
  <c r="B67" i="17"/>
  <c r="G67" i="17"/>
  <c r="H67" i="17"/>
  <c r="B68" i="17"/>
  <c r="G68" i="17"/>
  <c r="H68" i="17"/>
  <c r="B69" i="17"/>
  <c r="G69" i="17"/>
  <c r="H69" i="17"/>
  <c r="B70" i="17"/>
  <c r="G70" i="17"/>
  <c r="H70" i="17"/>
  <c r="B71" i="17"/>
  <c r="G71" i="17"/>
  <c r="H71" i="17"/>
  <c r="B72" i="17"/>
  <c r="G72" i="17"/>
  <c r="H72" i="17"/>
  <c r="B73" i="17"/>
  <c r="G73" i="17"/>
  <c r="H73" i="17"/>
  <c r="B74" i="17"/>
  <c r="G74" i="17"/>
  <c r="H74" i="17"/>
  <c r="B79" i="17"/>
  <c r="G79" i="17"/>
  <c r="H79" i="17"/>
  <c r="B80" i="17"/>
  <c r="G80" i="17"/>
  <c r="H80" i="17"/>
  <c r="B81" i="17"/>
  <c r="G81" i="17"/>
  <c r="H81" i="17"/>
  <c r="B82" i="17"/>
  <c r="G82" i="17"/>
  <c r="H82" i="17"/>
  <c r="B83" i="17"/>
  <c r="G83" i="17"/>
  <c r="H83" i="17"/>
  <c r="B84" i="17"/>
  <c r="G84" i="17"/>
  <c r="H84" i="17"/>
  <c r="I86" i="17"/>
  <c r="J86" i="17"/>
  <c r="B89" i="17"/>
  <c r="G89" i="17"/>
  <c r="H89" i="17"/>
  <c r="B90" i="17"/>
  <c r="G90" i="17"/>
  <c r="H90" i="17"/>
  <c r="B91" i="17"/>
  <c r="G91" i="17"/>
  <c r="H91" i="17"/>
  <c r="B92" i="17"/>
  <c r="G92" i="17"/>
  <c r="H92" i="17"/>
  <c r="B93" i="17"/>
  <c r="G93" i="17"/>
  <c r="H93" i="17"/>
  <c r="B94" i="17"/>
  <c r="G94" i="17"/>
  <c r="H94" i="17"/>
  <c r="B95" i="17"/>
  <c r="G95" i="17"/>
  <c r="H95" i="17"/>
  <c r="I97" i="17"/>
  <c r="J97" i="17"/>
  <c r="B100" i="17"/>
  <c r="G100" i="17"/>
  <c r="H100" i="17"/>
  <c r="B101" i="17"/>
  <c r="G101" i="17"/>
  <c r="H101" i="17"/>
  <c r="I103" i="17"/>
  <c r="J103" i="17"/>
  <c r="B106" i="17"/>
  <c r="G106" i="17"/>
  <c r="H106" i="17"/>
  <c r="B107" i="17"/>
  <c r="G107" i="17"/>
  <c r="H107" i="17"/>
  <c r="B108" i="17"/>
  <c r="G108" i="17"/>
  <c r="H108" i="17"/>
  <c r="B109" i="17"/>
  <c r="G109" i="17"/>
  <c r="H109" i="17"/>
  <c r="B110" i="17"/>
  <c r="G110" i="17"/>
  <c r="H110" i="17"/>
  <c r="B111" i="17"/>
  <c r="G111" i="17"/>
  <c r="H111" i="17"/>
  <c r="I113" i="17"/>
  <c r="I123" i="17"/>
  <c r="J113" i="17"/>
  <c r="J123" i="17"/>
  <c r="B116" i="17"/>
  <c r="G116" i="17"/>
  <c r="H116" i="17"/>
  <c r="B117" i="17"/>
  <c r="G117" i="17"/>
  <c r="H117" i="17"/>
  <c r="I118" i="17"/>
  <c r="J118" i="17"/>
  <c r="G121" i="17"/>
  <c r="H121" i="17"/>
  <c r="B122" i="17"/>
  <c r="G122" i="17"/>
  <c r="H122" i="17"/>
  <c r="G10" i="15"/>
  <c r="H10" i="15"/>
  <c r="G11" i="15"/>
  <c r="H11" i="15"/>
  <c r="G12" i="15"/>
  <c r="H12" i="15"/>
  <c r="G13" i="15"/>
  <c r="H13" i="15"/>
  <c r="G14" i="15"/>
  <c r="H14" i="15"/>
  <c r="G15" i="15"/>
  <c r="H15" i="15"/>
  <c r="G16" i="15"/>
  <c r="H16" i="15"/>
  <c r="G17" i="15"/>
  <c r="H17" i="15"/>
  <c r="G18" i="15"/>
  <c r="H18" i="15"/>
  <c r="G19" i="15"/>
  <c r="H19" i="15"/>
  <c r="G20" i="15"/>
  <c r="H20" i="15"/>
  <c r="G21" i="15"/>
  <c r="H21" i="15"/>
  <c r="G22" i="15"/>
  <c r="H22" i="15"/>
  <c r="G23" i="15"/>
  <c r="H23" i="15"/>
  <c r="G24" i="15"/>
  <c r="H24" i="15"/>
  <c r="G25" i="15"/>
  <c r="H25" i="15"/>
  <c r="I27" i="15"/>
  <c r="J27" i="15"/>
  <c r="G30" i="15"/>
  <c r="H30" i="15"/>
  <c r="G31" i="15"/>
  <c r="H31" i="15"/>
  <c r="G32" i="15"/>
  <c r="H32" i="15"/>
  <c r="G33" i="15"/>
  <c r="H33" i="15"/>
  <c r="G34" i="15"/>
  <c r="H34" i="15"/>
  <c r="G35" i="15"/>
  <c r="H35" i="15"/>
  <c r="G36" i="15"/>
  <c r="H36" i="15"/>
  <c r="G37" i="15"/>
  <c r="H37" i="15"/>
  <c r="G38" i="15"/>
  <c r="H38" i="15"/>
  <c r="G39" i="15"/>
  <c r="H39" i="15"/>
  <c r="G40" i="15"/>
  <c r="H40" i="15"/>
  <c r="G41" i="15"/>
  <c r="H41" i="15"/>
  <c r="G42" i="15"/>
  <c r="H42" i="15"/>
  <c r="G43" i="15"/>
  <c r="H43" i="15"/>
  <c r="G44" i="15"/>
  <c r="H44" i="15"/>
  <c r="G45" i="15"/>
  <c r="H45" i="15"/>
  <c r="G46" i="15"/>
  <c r="H46" i="15"/>
  <c r="G48" i="15"/>
  <c r="H48" i="15"/>
  <c r="I50" i="15"/>
  <c r="I75" i="15"/>
  <c r="I79" i="15" s="1"/>
  <c r="I80" i="15" s="1"/>
  <c r="J50" i="15"/>
  <c r="G53" i="15"/>
  <c r="H53" i="15"/>
  <c r="G54" i="15"/>
  <c r="H54" i="15"/>
  <c r="G55" i="15"/>
  <c r="H55" i="15"/>
  <c r="G56" i="15"/>
  <c r="H56" i="15"/>
  <c r="G57" i="15"/>
  <c r="H57" i="15"/>
  <c r="G58" i="15"/>
  <c r="H58" i="15"/>
  <c r="I60" i="15"/>
  <c r="J60" i="15"/>
  <c r="J75" i="15"/>
  <c r="J79" i="15"/>
  <c r="G63" i="15"/>
  <c r="H63" i="15"/>
  <c r="G64" i="15"/>
  <c r="H64" i="15"/>
  <c r="G65" i="15"/>
  <c r="H65" i="15"/>
  <c r="G66" i="15"/>
  <c r="H66" i="15"/>
  <c r="G67" i="15"/>
  <c r="H67" i="15"/>
  <c r="G68" i="15"/>
  <c r="H68" i="15"/>
  <c r="G69" i="15"/>
  <c r="H69" i="15"/>
  <c r="G70" i="15"/>
  <c r="H70" i="15"/>
  <c r="G71" i="15"/>
  <c r="H71" i="15"/>
  <c r="I73" i="15"/>
  <c r="J73" i="15"/>
  <c r="I78" i="15"/>
  <c r="J78" i="15"/>
  <c r="G6" i="14"/>
  <c r="H6" i="14"/>
  <c r="H8" i="14"/>
  <c r="G7" i="14"/>
  <c r="H7" i="14"/>
  <c r="I8" i="14"/>
  <c r="I14" i="14"/>
  <c r="I55" i="14"/>
  <c r="J8" i="14"/>
  <c r="G11" i="14"/>
  <c r="H11" i="14"/>
  <c r="H12" i="14"/>
  <c r="H14" i="14"/>
  <c r="H55" i="14"/>
  <c r="I12" i="14"/>
  <c r="J12" i="14"/>
  <c r="J14" i="14"/>
  <c r="J55" i="14"/>
  <c r="G18" i="14"/>
  <c r="H18" i="14"/>
  <c r="H19" i="14"/>
  <c r="I19" i="14"/>
  <c r="J19" i="14"/>
  <c r="G22" i="14"/>
  <c r="H22" i="14"/>
  <c r="G23" i="14"/>
  <c r="H23" i="14"/>
  <c r="H25" i="14"/>
  <c r="G24" i="14"/>
  <c r="H24" i="14"/>
  <c r="I25" i="14"/>
  <c r="J25" i="14"/>
  <c r="G28" i="14"/>
  <c r="H28" i="14"/>
  <c r="G29" i="14"/>
  <c r="H29" i="14"/>
  <c r="G30" i="14"/>
  <c r="H30" i="14"/>
  <c r="H31" i="14"/>
  <c r="I31" i="14"/>
  <c r="I52" i="14" s="1"/>
  <c r="I56" i="14" s="1"/>
  <c r="I57" i="14" s="1"/>
  <c r="J31" i="14"/>
  <c r="J52" i="14" s="1"/>
  <c r="J56" i="14" s="1"/>
  <c r="J57" i="14" s="1"/>
  <c r="G34" i="14"/>
  <c r="H34" i="14"/>
  <c r="H41" i="14"/>
  <c r="G35" i="14"/>
  <c r="H35" i="14"/>
  <c r="G36" i="14"/>
  <c r="H36" i="14"/>
  <c r="G37" i="14"/>
  <c r="H37" i="14"/>
  <c r="G38" i="14"/>
  <c r="H38" i="14"/>
  <c r="G39" i="14"/>
  <c r="H39" i="14"/>
  <c r="G40" i="14"/>
  <c r="H40" i="14"/>
  <c r="I41" i="14"/>
  <c r="J41" i="14"/>
  <c r="G44" i="14"/>
  <c r="H44" i="14"/>
  <c r="H46" i="14"/>
  <c r="G45" i="14"/>
  <c r="H45" i="14"/>
  <c r="I46" i="14"/>
  <c r="J46" i="14"/>
  <c r="G49" i="14"/>
  <c r="H49" i="14"/>
  <c r="H50" i="14"/>
  <c r="I50" i="14"/>
  <c r="J50" i="14"/>
  <c r="G14" i="13"/>
  <c r="H14" i="13"/>
  <c r="H19" i="13"/>
  <c r="H15" i="13"/>
  <c r="H16" i="13"/>
  <c r="H17" i="13"/>
  <c r="G18" i="13"/>
  <c r="H18" i="13"/>
  <c r="G22" i="13"/>
  <c r="H22" i="13"/>
  <c r="G23" i="13"/>
  <c r="H23" i="13"/>
  <c r="G24" i="13"/>
  <c r="H24" i="13"/>
  <c r="C25" i="13"/>
  <c r="G28" i="13"/>
  <c r="H28" i="13"/>
  <c r="H29" i="13"/>
  <c r="C30" i="13"/>
  <c r="H33" i="13"/>
  <c r="G34" i="13"/>
  <c r="H34" i="13"/>
  <c r="G35" i="13"/>
  <c r="H35" i="13"/>
  <c r="C36" i="13"/>
  <c r="G39" i="13"/>
  <c r="H39" i="13"/>
  <c r="H40" i="13"/>
  <c r="G43" i="13"/>
  <c r="H43" i="13"/>
  <c r="H44" i="13"/>
  <c r="G47" i="13"/>
  <c r="H47" i="13"/>
  <c r="G48" i="13"/>
  <c r="H48" i="13"/>
  <c r="G49" i="13"/>
  <c r="H49" i="13"/>
  <c r="G50" i="13"/>
  <c r="H50" i="13"/>
  <c r="G51" i="13"/>
  <c r="H51" i="13"/>
  <c r="H54" i="13"/>
  <c r="G55" i="13"/>
  <c r="C57" i="13"/>
  <c r="G5" i="11"/>
  <c r="H5" i="11"/>
  <c r="H7" i="11"/>
  <c r="H9" i="11"/>
  <c r="H73" i="11"/>
  <c r="C32" i="25"/>
  <c r="G13" i="11"/>
  <c r="H13" i="11"/>
  <c r="H15" i="11"/>
  <c r="G18" i="11"/>
  <c r="H18" i="11"/>
  <c r="H22" i="11"/>
  <c r="G19" i="11"/>
  <c r="H19" i="11"/>
  <c r="G20" i="11"/>
  <c r="H20" i="11"/>
  <c r="G25" i="11"/>
  <c r="H25" i="11"/>
  <c r="G26" i="11"/>
  <c r="H26" i="11"/>
  <c r="G27" i="11"/>
  <c r="H27" i="11"/>
  <c r="G28" i="11"/>
  <c r="H28" i="11"/>
  <c r="G29" i="11"/>
  <c r="H29" i="11"/>
  <c r="G30" i="11"/>
  <c r="H30" i="11"/>
  <c r="G31" i="11"/>
  <c r="H31" i="11"/>
  <c r="G32" i="11"/>
  <c r="H32" i="11"/>
  <c r="G33" i="11"/>
  <c r="H33" i="11"/>
  <c r="G34" i="11"/>
  <c r="H34" i="11"/>
  <c r="G39" i="11"/>
  <c r="H39" i="11"/>
  <c r="G40" i="11"/>
  <c r="H40" i="11"/>
  <c r="G41" i="11"/>
  <c r="H41" i="11"/>
  <c r="G50" i="11"/>
  <c r="H50" i="11"/>
  <c r="G51" i="11"/>
  <c r="H51" i="11"/>
  <c r="G52" i="11"/>
  <c r="H52" i="11"/>
  <c r="H54" i="11"/>
  <c r="G57" i="11"/>
  <c r="H57" i="11"/>
  <c r="H60" i="11"/>
  <c r="G58" i="11"/>
  <c r="H58" i="11"/>
  <c r="G63" i="11"/>
  <c r="H63" i="11"/>
  <c r="G64" i="11"/>
  <c r="H64" i="11"/>
  <c r="H68" i="11"/>
  <c r="G65" i="11"/>
  <c r="H65" i="11"/>
  <c r="G66" i="11"/>
  <c r="H66" i="11"/>
  <c r="I73" i="11"/>
  <c r="I75" i="11"/>
  <c r="J73" i="11"/>
  <c r="J75" i="11"/>
  <c r="I74" i="11"/>
  <c r="J74" i="11"/>
  <c r="G11" i="8"/>
  <c r="H11" i="8"/>
  <c r="G12" i="8"/>
  <c r="H12" i="8" s="1"/>
  <c r="G13" i="8"/>
  <c r="H13" i="8" s="1"/>
  <c r="G14" i="8"/>
  <c r="H14" i="8" s="1"/>
  <c r="G15" i="8"/>
  <c r="H15" i="8"/>
  <c r="I17" i="8"/>
  <c r="J17" i="8"/>
  <c r="G21" i="8"/>
  <c r="H21" i="8"/>
  <c r="G22" i="8"/>
  <c r="H22" i="8" s="1"/>
  <c r="G23" i="8"/>
  <c r="H23" i="8"/>
  <c r="I25" i="8"/>
  <c r="I30" i="8" s="1"/>
  <c r="I34" i="8" s="1"/>
  <c r="J25" i="8"/>
  <c r="J30" i="8" s="1"/>
  <c r="J34" i="8" s="1"/>
  <c r="G27" i="8"/>
  <c r="H27" i="8"/>
  <c r="G28" i="8"/>
  <c r="H28" i="8" s="1"/>
  <c r="H30" i="8" s="1"/>
  <c r="G32" i="8"/>
  <c r="H32" i="8"/>
  <c r="H34" i="8" s="1"/>
  <c r="G37" i="8"/>
  <c r="H37" i="8"/>
  <c r="G38" i="8"/>
  <c r="H38" i="8" s="1"/>
  <c r="G39" i="8"/>
  <c r="H39" i="8"/>
  <c r="I41" i="8"/>
  <c r="I42" i="8" s="1"/>
  <c r="J41" i="8"/>
  <c r="G45" i="8"/>
  <c r="H45" i="8"/>
  <c r="G46" i="8"/>
  <c r="H46" i="8" s="1"/>
  <c r="G47" i="8"/>
  <c r="H47" i="8"/>
  <c r="G48" i="8"/>
  <c r="H48" i="8" s="1"/>
  <c r="G49" i="8"/>
  <c r="H49" i="8" s="1"/>
  <c r="G50" i="8"/>
  <c r="H50" i="8" s="1"/>
  <c r="G51" i="8"/>
  <c r="H51" i="8"/>
  <c r="I53" i="8"/>
  <c r="J53" i="8"/>
  <c r="G60" i="8"/>
  <c r="H60" i="8"/>
  <c r="G61" i="8"/>
  <c r="H61" i="8" s="1"/>
  <c r="G62" i="8"/>
  <c r="H62" i="8"/>
  <c r="G63" i="8"/>
  <c r="H63" i="8" s="1"/>
  <c r="G64" i="8"/>
  <c r="H64" i="8" s="1"/>
  <c r="G65" i="8"/>
  <c r="H65" i="8" s="1"/>
  <c r="G66" i="8"/>
  <c r="H66" i="8" s="1"/>
  <c r="G67" i="8"/>
  <c r="H67" i="8" s="1"/>
  <c r="G68" i="8"/>
  <c r="H68" i="8"/>
  <c r="I70" i="8"/>
  <c r="J70" i="8"/>
  <c r="G73" i="8"/>
  <c r="H73" i="8"/>
  <c r="G74" i="8"/>
  <c r="H74" i="8" s="1"/>
  <c r="I76" i="8"/>
  <c r="J76" i="8"/>
  <c r="G80" i="8"/>
  <c r="H80" i="8" s="1"/>
  <c r="H82" i="8" s="1"/>
  <c r="I82" i="8"/>
  <c r="J82" i="8"/>
  <c r="G85" i="8"/>
  <c r="H85" i="8"/>
  <c r="G86" i="8"/>
  <c r="H86" i="8"/>
  <c r="H91" i="8" s="1"/>
  <c r="G87" i="8"/>
  <c r="H87" i="8"/>
  <c r="G88" i="8"/>
  <c r="H88" i="8"/>
  <c r="G89" i="8"/>
  <c r="H89" i="8"/>
  <c r="I91" i="8"/>
  <c r="J91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I103" i="8"/>
  <c r="J103" i="8"/>
  <c r="G107" i="8"/>
  <c r="H107" i="8" s="1"/>
  <c r="G108" i="8"/>
  <c r="H108" i="8" s="1"/>
  <c r="G109" i="8"/>
  <c r="H109" i="8" s="1"/>
  <c r="G110" i="8"/>
  <c r="H110" i="8"/>
  <c r="G111" i="8"/>
  <c r="H111" i="8" s="1"/>
  <c r="G112" i="8"/>
  <c r="H112" i="8"/>
  <c r="G113" i="8"/>
  <c r="H113" i="8" s="1"/>
  <c r="G114" i="8"/>
  <c r="H114" i="8" s="1"/>
  <c r="I116" i="8"/>
  <c r="J116" i="8"/>
  <c r="G120" i="8"/>
  <c r="H120" i="8" s="1"/>
  <c r="G121" i="8"/>
  <c r="H121" i="8" s="1"/>
  <c r="G122" i="8"/>
  <c r="H122" i="8"/>
  <c r="G123" i="8"/>
  <c r="H123" i="8" s="1"/>
  <c r="G124" i="8"/>
  <c r="H124" i="8"/>
  <c r="G125" i="8"/>
  <c r="H125" i="8" s="1"/>
  <c r="G126" i="8"/>
  <c r="H126" i="8" s="1"/>
  <c r="G127" i="8"/>
  <c r="H127" i="8" s="1"/>
  <c r="I129" i="8"/>
  <c r="J129" i="8"/>
  <c r="G132" i="8"/>
  <c r="H132" i="8" s="1"/>
  <c r="G133" i="8"/>
  <c r="H133" i="8"/>
  <c r="G134" i="8"/>
  <c r="H134" i="8" s="1"/>
  <c r="G135" i="8"/>
  <c r="H135" i="8"/>
  <c r="G136" i="8"/>
  <c r="H136" i="8" s="1"/>
  <c r="G137" i="8"/>
  <c r="H137" i="8" s="1"/>
  <c r="G138" i="8"/>
  <c r="H138" i="8" s="1"/>
  <c r="I140" i="8"/>
  <c r="J140" i="8"/>
  <c r="G143" i="8"/>
  <c r="H143" i="8" s="1"/>
  <c r="G144" i="8"/>
  <c r="H144" i="8"/>
  <c r="G145" i="8"/>
  <c r="H145" i="8" s="1"/>
  <c r="I147" i="8"/>
  <c r="J147" i="8"/>
  <c r="G150" i="8"/>
  <c r="H150" i="8" s="1"/>
  <c r="G151" i="8"/>
  <c r="H151" i="8" s="1"/>
  <c r="G152" i="8"/>
  <c r="H152" i="8"/>
  <c r="I154" i="8"/>
  <c r="J154" i="8"/>
  <c r="G157" i="8"/>
  <c r="H157" i="8"/>
  <c r="G158" i="8"/>
  <c r="H158" i="8" s="1"/>
  <c r="G159" i="8"/>
  <c r="H159" i="8" s="1"/>
  <c r="G160" i="8"/>
  <c r="H160" i="8" s="1"/>
  <c r="I162" i="8"/>
  <c r="J162" i="8"/>
  <c r="G165" i="8"/>
  <c r="H165" i="8" s="1"/>
  <c r="G166" i="8"/>
  <c r="H166" i="8"/>
  <c r="G167" i="8"/>
  <c r="H167" i="8" s="1"/>
  <c r="G168" i="8"/>
  <c r="H168" i="8"/>
  <c r="G169" i="8"/>
  <c r="H169" i="8" s="1"/>
  <c r="G170" i="8"/>
  <c r="H170" i="8" s="1"/>
  <c r="G171" i="8"/>
  <c r="H171" i="8" s="1"/>
  <c r="G172" i="8"/>
  <c r="H172" i="8"/>
  <c r="G173" i="8"/>
  <c r="H173" i="8" s="1"/>
  <c r="G174" i="8"/>
  <c r="H174" i="8"/>
  <c r="I176" i="8"/>
  <c r="J176" i="8"/>
  <c r="G179" i="8"/>
  <c r="H179" i="8"/>
  <c r="G180" i="8"/>
  <c r="H180" i="8" s="1"/>
  <c r="I182" i="8"/>
  <c r="J182" i="8"/>
  <c r="G186" i="8"/>
  <c r="H186" i="8" s="1"/>
  <c r="G187" i="8"/>
  <c r="H187" i="8" s="1"/>
  <c r="G188" i="8"/>
  <c r="H188" i="8" s="1"/>
  <c r="G189" i="8"/>
  <c r="H189" i="8"/>
  <c r="G190" i="8"/>
  <c r="H190" i="8" s="1"/>
  <c r="G191" i="8"/>
  <c r="H191" i="8"/>
  <c r="G192" i="8"/>
  <c r="H192" i="8" s="1"/>
  <c r="G193" i="8"/>
  <c r="H193" i="8"/>
  <c r="G194" i="8"/>
  <c r="H194" i="8" s="1"/>
  <c r="I196" i="8"/>
  <c r="J196" i="8"/>
  <c r="G200" i="8"/>
  <c r="H200" i="8" s="1"/>
  <c r="G201" i="8"/>
  <c r="G202" i="8"/>
  <c r="H202" i="8" s="1"/>
  <c r="G203" i="8"/>
  <c r="H203" i="8"/>
  <c r="I205" i="8"/>
  <c r="J205" i="8"/>
  <c r="G208" i="8"/>
  <c r="H208" i="8"/>
  <c r="G209" i="8"/>
  <c r="H209" i="8" s="1"/>
  <c r="G210" i="8"/>
  <c r="H210" i="8"/>
  <c r="G211" i="8"/>
  <c r="H211" i="8" s="1"/>
  <c r="I213" i="8"/>
  <c r="J213" i="8"/>
  <c r="G216" i="8"/>
  <c r="H216" i="8" s="1"/>
  <c r="H219" i="8" s="1"/>
  <c r="G217" i="8"/>
  <c r="H217" i="8"/>
  <c r="G221" i="8"/>
  <c r="H221" i="8" s="1"/>
  <c r="H222" i="8"/>
  <c r="G230" i="8"/>
  <c r="H230" i="8" s="1"/>
  <c r="G231" i="8"/>
  <c r="H231" i="8"/>
  <c r="G232" i="8"/>
  <c r="H232" i="8" s="1"/>
  <c r="H233" i="8"/>
  <c r="G234" i="8"/>
  <c r="H234" i="8"/>
  <c r="G235" i="8"/>
  <c r="H235" i="8" s="1"/>
  <c r="I237" i="8"/>
  <c r="J237" i="8"/>
  <c r="G240" i="8"/>
  <c r="H240" i="8" s="1"/>
  <c r="G241" i="8"/>
  <c r="H241" i="8"/>
  <c r="G242" i="8"/>
  <c r="H242" i="8" s="1"/>
  <c r="G243" i="8"/>
  <c r="H243" i="8" s="1"/>
  <c r="G244" i="8"/>
  <c r="H244" i="8"/>
  <c r="I247" i="8"/>
  <c r="J247" i="8"/>
  <c r="G249" i="8"/>
  <c r="G250" i="8"/>
  <c r="H251" i="8"/>
  <c r="I254" i="8"/>
  <c r="I257" i="8" s="1"/>
  <c r="J254" i="8"/>
  <c r="J257" i="8"/>
  <c r="G256" i="8"/>
  <c r="G257" i="8"/>
  <c r="H257" i="8" s="1"/>
  <c r="G258" i="8"/>
  <c r="H258" i="8"/>
  <c r="G259" i="8"/>
  <c r="H259" i="8" s="1"/>
  <c r="G260" i="8"/>
  <c r="H260" i="8" s="1"/>
  <c r="G261" i="8"/>
  <c r="H261" i="8" s="1"/>
  <c r="G262" i="8"/>
  <c r="H262" i="8"/>
  <c r="G263" i="8"/>
  <c r="H263" i="8" s="1"/>
  <c r="G264" i="8"/>
  <c r="H264" i="8"/>
  <c r="G265" i="8"/>
  <c r="H265" i="8" s="1"/>
  <c r="G266" i="8"/>
  <c r="H266" i="8"/>
  <c r="G271" i="8"/>
  <c r="H271" i="8" s="1"/>
  <c r="I271" i="8"/>
  <c r="J271" i="8"/>
  <c r="G272" i="8"/>
  <c r="H272" i="8" s="1"/>
  <c r="G273" i="8"/>
  <c r="H273" i="8"/>
  <c r="G274" i="8"/>
  <c r="H274" i="8" s="1"/>
  <c r="G275" i="8"/>
  <c r="H275" i="8"/>
  <c r="G276" i="8"/>
  <c r="H276" i="8" s="1"/>
  <c r="G277" i="8"/>
  <c r="H277" i="8"/>
  <c r="G278" i="8"/>
  <c r="H278" i="8" s="1"/>
  <c r="G279" i="8"/>
  <c r="H279" i="8" s="1"/>
  <c r="G280" i="8"/>
  <c r="H280" i="8" s="1"/>
  <c r="G285" i="8"/>
  <c r="H285" i="8" s="1"/>
  <c r="I285" i="8"/>
  <c r="J285" i="8"/>
  <c r="G286" i="8"/>
  <c r="H286" i="8" s="1"/>
  <c r="G287" i="8"/>
  <c r="H287" i="8" s="1"/>
  <c r="G288" i="8"/>
  <c r="H288" i="8"/>
  <c r="G289" i="8"/>
  <c r="H289" i="8" s="1"/>
  <c r="G290" i="8"/>
  <c r="H290" i="8"/>
  <c r="G291" i="8"/>
  <c r="H291" i="8" s="1"/>
  <c r="G292" i="8"/>
  <c r="H292" i="8" s="1"/>
  <c r="G293" i="8"/>
  <c r="H293" i="8" s="1"/>
  <c r="G294" i="8"/>
  <c r="H294" i="8" s="1"/>
  <c r="G298" i="8"/>
  <c r="H298" i="8" s="1"/>
  <c r="I300" i="8"/>
  <c r="J300" i="8"/>
  <c r="J301" i="8" s="1"/>
  <c r="G305" i="8"/>
  <c r="H305" i="8" s="1"/>
  <c r="G306" i="8"/>
  <c r="H306" i="8"/>
  <c r="G307" i="8"/>
  <c r="H307" i="8" s="1"/>
  <c r="G308" i="8"/>
  <c r="H308" i="8" s="1"/>
  <c r="I310" i="8"/>
  <c r="J310" i="8"/>
  <c r="G313" i="8"/>
  <c r="H313" i="8" s="1"/>
  <c r="G314" i="8"/>
  <c r="H314" i="8" s="1"/>
  <c r="G315" i="8"/>
  <c r="H315" i="8" s="1"/>
  <c r="I317" i="8"/>
  <c r="J317" i="8"/>
  <c r="G320" i="8"/>
  <c r="H320" i="8" s="1"/>
  <c r="H322" i="8" s="1"/>
  <c r="I322" i="8"/>
  <c r="J322" i="8"/>
  <c r="G325" i="8"/>
  <c r="H325" i="8" s="1"/>
  <c r="G326" i="8"/>
  <c r="H326" i="8" s="1"/>
  <c r="G327" i="8"/>
  <c r="H327" i="8" s="1"/>
  <c r="G328" i="8"/>
  <c r="H328" i="8" s="1"/>
  <c r="I330" i="8"/>
  <c r="J330" i="8"/>
  <c r="G333" i="8"/>
  <c r="H333" i="8" s="1"/>
  <c r="G334" i="8"/>
  <c r="H334" i="8"/>
  <c r="G335" i="8"/>
  <c r="H335" i="8" s="1"/>
  <c r="G336" i="8"/>
  <c r="H336" i="8" s="1"/>
  <c r="G337" i="8"/>
  <c r="H337" i="8" s="1"/>
  <c r="G338" i="8"/>
  <c r="H338" i="8" s="1"/>
  <c r="G339" i="8"/>
  <c r="H339" i="8" s="1"/>
  <c r="I341" i="8"/>
  <c r="J341" i="8"/>
  <c r="G344" i="8"/>
  <c r="H344" i="8" s="1"/>
  <c r="H347" i="8" s="1"/>
  <c r="G345" i="8"/>
  <c r="H345" i="8"/>
  <c r="I347" i="8"/>
  <c r="J347" i="8"/>
  <c r="G350" i="8"/>
  <c r="H350" i="8" s="1"/>
  <c r="G351" i="8"/>
  <c r="H351" i="8"/>
  <c r="G352" i="8"/>
  <c r="H352" i="8" s="1"/>
  <c r="G353" i="8"/>
  <c r="H353" i="8"/>
  <c r="G354" i="8"/>
  <c r="H354" i="8" s="1"/>
  <c r="G355" i="8"/>
  <c r="H355" i="8" s="1"/>
  <c r="I357" i="8"/>
  <c r="J357" i="8"/>
  <c r="G360" i="8"/>
  <c r="H360" i="8" s="1"/>
  <c r="G361" i="8"/>
  <c r="H361" i="8" s="1"/>
  <c r="G362" i="8"/>
  <c r="H362" i="8" s="1"/>
  <c r="G363" i="8"/>
  <c r="H363" i="8" s="1"/>
  <c r="G364" i="8"/>
  <c r="H364" i="8"/>
  <c r="G365" i="8"/>
  <c r="H365" i="8" s="1"/>
  <c r="G366" i="8"/>
  <c r="H366" i="8" s="1"/>
  <c r="G367" i="8"/>
  <c r="H367" i="8" s="1"/>
  <c r="I369" i="8"/>
  <c r="I370" i="8" s="1"/>
  <c r="J369" i="8"/>
  <c r="J370" i="8" s="1"/>
  <c r="G8" i="7"/>
  <c r="H8" i="7"/>
  <c r="H10" i="7"/>
  <c r="I10" i="7"/>
  <c r="I59" i="7" s="1"/>
  <c r="I60" i="7" s="1"/>
  <c r="J10" i="7"/>
  <c r="G13" i="7"/>
  <c r="H13" i="7"/>
  <c r="H20" i="7"/>
  <c r="G14" i="7"/>
  <c r="H14" i="7"/>
  <c r="G15" i="7"/>
  <c r="H15" i="7"/>
  <c r="G16" i="7"/>
  <c r="H16" i="7"/>
  <c r="G17" i="7"/>
  <c r="H17" i="7"/>
  <c r="G18" i="7"/>
  <c r="H18" i="7"/>
  <c r="I20" i="7"/>
  <c r="J20" i="7"/>
  <c r="J59" i="7"/>
  <c r="J60" i="7"/>
  <c r="G23" i="7"/>
  <c r="H23" i="7"/>
  <c r="H27" i="7"/>
  <c r="G24" i="7"/>
  <c r="G25" i="7"/>
  <c r="I27" i="7"/>
  <c r="J27" i="7"/>
  <c r="G30" i="7"/>
  <c r="H30" i="7" s="1"/>
  <c r="H33" i="7" s="1"/>
  <c r="I33" i="7"/>
  <c r="J33" i="7"/>
  <c r="G36" i="7"/>
  <c r="H36" i="7"/>
  <c r="G37" i="7"/>
  <c r="H37" i="7"/>
  <c r="I39" i="7"/>
  <c r="J39" i="7"/>
  <c r="G43" i="7"/>
  <c r="H43" i="7"/>
  <c r="H47" i="7"/>
  <c r="I47" i="7"/>
  <c r="J47" i="7"/>
  <c r="G50" i="7"/>
  <c r="H50" i="7"/>
  <c r="G51" i="7"/>
  <c r="H51" i="7"/>
  <c r="I53" i="7"/>
  <c r="J53" i="7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H18" i="6"/>
  <c r="G20" i="6"/>
  <c r="H20" i="6"/>
  <c r="G25" i="6"/>
  <c r="H25" i="6"/>
  <c r="G26" i="6"/>
  <c r="H26" i="6"/>
  <c r="G27" i="6"/>
  <c r="H27" i="6"/>
  <c r="G28" i="6"/>
  <c r="H28" i="6"/>
  <c r="G29" i="6"/>
  <c r="H29" i="6"/>
  <c r="G30" i="6"/>
  <c r="H30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3" i="6"/>
  <c r="H43" i="6"/>
  <c r="F48" i="6"/>
  <c r="G48" i="6"/>
  <c r="H48" i="6"/>
  <c r="H51" i="6"/>
  <c r="G49" i="6"/>
  <c r="H49" i="6"/>
  <c r="G54" i="6"/>
  <c r="H54" i="6"/>
  <c r="H57" i="6"/>
  <c r="G55" i="6"/>
  <c r="G60" i="6"/>
  <c r="H60" i="6"/>
  <c r="H63" i="6"/>
  <c r="G61" i="6"/>
  <c r="G11" i="4"/>
  <c r="H11" i="4"/>
  <c r="G12" i="4"/>
  <c r="H12" i="4"/>
  <c r="G13" i="4"/>
  <c r="H13" i="4"/>
  <c r="H14" i="4"/>
  <c r="H15" i="4"/>
  <c r="H16" i="4"/>
  <c r="H17" i="4"/>
  <c r="G18" i="4"/>
  <c r="H18" i="4"/>
  <c r="G19" i="4"/>
  <c r="H19" i="4"/>
  <c r="G20" i="4"/>
  <c r="H20" i="4"/>
  <c r="G21" i="4"/>
  <c r="H21" i="4"/>
  <c r="G22" i="4"/>
  <c r="H22" i="4"/>
  <c r="G27" i="4"/>
  <c r="H27" i="4"/>
  <c r="H29" i="4"/>
  <c r="I29" i="4"/>
  <c r="J29" i="4"/>
  <c r="G6" i="3"/>
  <c r="H6" i="3"/>
  <c r="H8" i="3"/>
  <c r="H10" i="3"/>
  <c r="H51" i="3"/>
  <c r="I8" i="3"/>
  <c r="I10" i="3"/>
  <c r="I51" i="3"/>
  <c r="J8" i="3"/>
  <c r="J10" i="3"/>
  <c r="J51" i="3"/>
  <c r="G14" i="3"/>
  <c r="H14" i="3"/>
  <c r="G15" i="3"/>
  <c r="H15" i="3"/>
  <c r="G16" i="3"/>
  <c r="H16" i="3"/>
  <c r="I19" i="3"/>
  <c r="J19" i="3"/>
  <c r="G22" i="3"/>
  <c r="H22" i="3"/>
  <c r="G23" i="3"/>
  <c r="H23" i="3"/>
  <c r="G24" i="3"/>
  <c r="H24" i="3"/>
  <c r="G25" i="3"/>
  <c r="H25" i="3"/>
  <c r="G26" i="3"/>
  <c r="H26" i="3"/>
  <c r="I28" i="3"/>
  <c r="J28" i="3"/>
  <c r="G31" i="3"/>
  <c r="H31" i="3"/>
  <c r="H35" i="3"/>
  <c r="G32" i="3"/>
  <c r="H32" i="3"/>
  <c r="I35" i="3"/>
  <c r="J35" i="3"/>
  <c r="G38" i="3"/>
  <c r="H38" i="3"/>
  <c r="E39" i="3"/>
  <c r="G39" i="3"/>
  <c r="H39" i="3"/>
  <c r="H45" i="3"/>
  <c r="G40" i="3"/>
  <c r="H40" i="3"/>
  <c r="E41" i="3"/>
  <c r="G41" i="3"/>
  <c r="H41" i="3"/>
  <c r="E42" i="3"/>
  <c r="G42" i="3"/>
  <c r="H42" i="3"/>
  <c r="E43" i="3"/>
  <c r="G43" i="3"/>
  <c r="H43" i="3"/>
  <c r="I45" i="3"/>
  <c r="J45" i="3"/>
  <c r="J48" i="3"/>
  <c r="J52" i="3"/>
  <c r="H10" i="2"/>
  <c r="H12" i="2"/>
  <c r="H14" i="2" s="1"/>
  <c r="H75" i="2" s="1"/>
  <c r="J12" i="2"/>
  <c r="J14" i="2"/>
  <c r="J75" i="2" s="1"/>
  <c r="J77" i="2" s="1"/>
  <c r="I14" i="2"/>
  <c r="I75" i="2"/>
  <c r="G18" i="2"/>
  <c r="H18" i="2" s="1"/>
  <c r="H54" i="2" s="1"/>
  <c r="G19" i="2"/>
  <c r="H19" i="2"/>
  <c r="G20" i="2"/>
  <c r="H20" i="2" s="1"/>
  <c r="G21" i="2"/>
  <c r="H21" i="2"/>
  <c r="G25" i="2"/>
  <c r="H25" i="2" s="1"/>
  <c r="G26" i="2"/>
  <c r="H26" i="2"/>
  <c r="G30" i="2"/>
  <c r="H30" i="2" s="1"/>
  <c r="G31" i="2"/>
  <c r="H31" i="2"/>
  <c r="G32" i="2"/>
  <c r="H32" i="2" s="1"/>
  <c r="G33" i="2"/>
  <c r="H33" i="2"/>
  <c r="G34" i="2"/>
  <c r="H34" i="2" s="1"/>
  <c r="G35" i="2"/>
  <c r="H35" i="2"/>
  <c r="G36" i="2"/>
  <c r="H36" i="2" s="1"/>
  <c r="G40" i="2"/>
  <c r="H40" i="2"/>
  <c r="G41" i="2"/>
  <c r="H41" i="2" s="1"/>
  <c r="G42" i="2"/>
  <c r="H42" i="2"/>
  <c r="G43" i="2"/>
  <c r="H43" i="2" s="1"/>
  <c r="G44" i="2"/>
  <c r="H44" i="2"/>
  <c r="H47" i="2"/>
  <c r="G48" i="2"/>
  <c r="H48" i="2"/>
  <c r="G49" i="2"/>
  <c r="H49" i="2"/>
  <c r="G50" i="2"/>
  <c r="H50" i="2" s="1"/>
  <c r="G51" i="2"/>
  <c r="H51" i="2"/>
  <c r="G52" i="2"/>
  <c r="H52" i="2" s="1"/>
  <c r="I54" i="2"/>
  <c r="J54" i="2"/>
  <c r="G57" i="2"/>
  <c r="H57" i="2" s="1"/>
  <c r="G58" i="2"/>
  <c r="H58" i="2"/>
  <c r="G59" i="2"/>
  <c r="H59" i="2" s="1"/>
  <c r="G60" i="2"/>
  <c r="H60" i="2"/>
  <c r="G61" i="2"/>
  <c r="H61" i="2" s="1"/>
  <c r="G62" i="2"/>
  <c r="H62" i="2"/>
  <c r="I65" i="2"/>
  <c r="J65" i="2"/>
  <c r="G68" i="2"/>
  <c r="H68" i="2"/>
  <c r="H70" i="2" s="1"/>
  <c r="I70" i="2"/>
  <c r="J70" i="2"/>
  <c r="I76" i="2"/>
  <c r="J76" i="2"/>
  <c r="H27" i="15"/>
  <c r="H73" i="15"/>
  <c r="H36" i="11"/>
  <c r="H17" i="18"/>
  <c r="J47" i="21"/>
  <c r="H123" i="17"/>
  <c r="H103" i="17"/>
  <c r="H52" i="14"/>
  <c r="H56" i="14"/>
  <c r="C80" i="25"/>
  <c r="H28" i="3"/>
  <c r="J53" i="3"/>
  <c r="H57" i="14"/>
  <c r="H53" i="7"/>
  <c r="H14" i="21"/>
  <c r="I18" i="24"/>
  <c r="I22" i="24"/>
  <c r="I23" i="24"/>
  <c r="J23" i="24"/>
  <c r="H19" i="3"/>
  <c r="H48" i="3"/>
  <c r="H52" i="3"/>
  <c r="H32" i="6"/>
  <c r="H39" i="7"/>
  <c r="J80" i="15"/>
  <c r="H24" i="4"/>
  <c r="H31" i="4"/>
  <c r="H35" i="4"/>
  <c r="H36" i="4"/>
  <c r="H60" i="15"/>
  <c r="H75" i="15"/>
  <c r="H79" i="15"/>
  <c r="H43" i="19"/>
  <c r="H32" i="21"/>
  <c r="H23" i="21"/>
  <c r="H47" i="11"/>
  <c r="H30" i="13"/>
  <c r="H59" i="13"/>
  <c r="H63" i="13"/>
  <c r="J48" i="18"/>
  <c r="J52" i="18"/>
  <c r="J53" i="18"/>
  <c r="H28" i="18"/>
  <c r="H48" i="18"/>
  <c r="H52" i="18"/>
  <c r="H39" i="21"/>
  <c r="H25" i="13"/>
  <c r="H18" i="24"/>
  <c r="H22" i="24"/>
  <c r="H23" i="24"/>
  <c r="I22" i="17"/>
  <c r="H45" i="6"/>
  <c r="H22" i="6"/>
  <c r="H70" i="11"/>
  <c r="H74" i="11"/>
  <c r="H48" i="17"/>
  <c r="H22" i="17"/>
  <c r="I76" i="17"/>
  <c r="I129" i="17"/>
  <c r="I133" i="17"/>
  <c r="I134" i="17" s="1"/>
  <c r="H97" i="17"/>
  <c r="H86" i="17"/>
  <c r="H41" i="17"/>
  <c r="J22" i="17"/>
  <c r="J24" i="17"/>
  <c r="J132" i="17"/>
  <c r="H76" i="17"/>
  <c r="H113" i="17"/>
  <c r="H11" i="17"/>
  <c r="J76" i="17"/>
  <c r="J129" i="17"/>
  <c r="J133" i="17"/>
  <c r="I24" i="17"/>
  <c r="I132" i="17"/>
  <c r="H118" i="17"/>
  <c r="H36" i="13"/>
  <c r="H52" i="13"/>
  <c r="C78" i="25"/>
  <c r="H53" i="3"/>
  <c r="C68" i="25"/>
  <c r="H137" i="19"/>
  <c r="H25" i="19"/>
  <c r="H142" i="19"/>
  <c r="C99" i="25"/>
  <c r="C117" i="25"/>
  <c r="H64" i="19"/>
  <c r="C65" i="25"/>
  <c r="C98" i="25"/>
  <c r="H112" i="19"/>
  <c r="C91" i="25"/>
  <c r="C93" i="25"/>
  <c r="H129" i="17"/>
  <c r="H133" i="17"/>
  <c r="J134" i="17"/>
  <c r="H24" i="17"/>
  <c r="H132" i="17"/>
  <c r="C79" i="25"/>
  <c r="H64" i="13"/>
  <c r="H20" i="20"/>
  <c r="H24" i="20"/>
  <c r="C72" i="25"/>
  <c r="H65" i="6"/>
  <c r="H70" i="6"/>
  <c r="C83" i="25"/>
  <c r="H53" i="18"/>
  <c r="H42" i="21"/>
  <c r="H46" i="21"/>
  <c r="C81" i="25"/>
  <c r="H80" i="15"/>
  <c r="C77" i="25"/>
  <c r="H75" i="11"/>
  <c r="C103" i="25"/>
  <c r="H139" i="19"/>
  <c r="H143" i="19"/>
  <c r="H144" i="19"/>
  <c r="C69" i="25"/>
  <c r="H25" i="20"/>
  <c r="H69" i="6"/>
  <c r="C74" i="25"/>
  <c r="H47" i="21"/>
  <c r="C70" i="25"/>
  <c r="C82" i="25"/>
  <c r="H134" i="17"/>
  <c r="H59" i="7" l="1"/>
  <c r="H60" i="7" s="1"/>
  <c r="H55" i="7"/>
  <c r="I48" i="3"/>
  <c r="I52" i="3" s="1"/>
  <c r="I53" i="3" s="1"/>
  <c r="H129" i="26"/>
  <c r="C73" i="25" s="1"/>
  <c r="C27" i="25"/>
  <c r="C40" i="25" s="1"/>
  <c r="C53" i="25" s="1"/>
  <c r="C122" i="25" s="1"/>
  <c r="H53" i="26"/>
  <c r="H65" i="2"/>
  <c r="H72" i="2"/>
  <c r="H76" i="2" s="1"/>
  <c r="C71" i="25" s="1"/>
  <c r="I77" i="2"/>
  <c r="I55" i="8"/>
  <c r="I376" i="8" s="1"/>
  <c r="H317" i="8"/>
  <c r="I301" i="8"/>
  <c r="I373" i="8" s="1"/>
  <c r="I377" i="8" s="1"/>
  <c r="I378" i="8" s="1"/>
  <c r="H103" i="8"/>
  <c r="H104" i="8" s="1"/>
  <c r="H76" i="8"/>
  <c r="I287" i="8"/>
  <c r="I291" i="8" s="1"/>
  <c r="I292" i="8" s="1"/>
  <c r="I104" i="8"/>
  <c r="H282" i="8"/>
  <c r="H176" i="8"/>
  <c r="H296" i="8"/>
  <c r="H182" i="8"/>
  <c r="H310" i="8"/>
  <c r="H268" i="8"/>
  <c r="H254" i="8"/>
  <c r="H247" i="8"/>
  <c r="H162" i="8"/>
  <c r="H341" i="8"/>
  <c r="H330" i="8"/>
  <c r="H301" i="8"/>
  <c r="H224" i="8"/>
  <c r="H196" i="8"/>
  <c r="J225" i="8"/>
  <c r="J290" i="8" s="1"/>
  <c r="H213" i="8"/>
  <c r="H205" i="8"/>
  <c r="H154" i="8"/>
  <c r="H147" i="8"/>
  <c r="J104" i="8"/>
  <c r="J287" i="8"/>
  <c r="J291" i="8" s="1"/>
  <c r="J292" i="8" s="1"/>
  <c r="H237" i="8"/>
  <c r="I225" i="8"/>
  <c r="I290" i="8" s="1"/>
  <c r="H41" i="8"/>
  <c r="J42" i="8"/>
  <c r="J55" i="8" s="1"/>
  <c r="J376" i="8" s="1"/>
  <c r="H53" i="8"/>
  <c r="H140" i="8"/>
  <c r="H116" i="8"/>
  <c r="H17" i="8"/>
  <c r="H129" i="8"/>
  <c r="H369" i="8"/>
  <c r="H357" i="8"/>
  <c r="H70" i="8"/>
  <c r="H25" i="8"/>
  <c r="C75" i="25" l="1"/>
  <c r="H130" i="26"/>
  <c r="H77" i="2"/>
  <c r="H183" i="8"/>
  <c r="H55" i="8"/>
  <c r="H376" i="8" s="1"/>
  <c r="H225" i="8"/>
  <c r="J373" i="8"/>
  <c r="J377" i="8" s="1"/>
  <c r="J378" i="8" s="1"/>
  <c r="H370" i="8"/>
  <c r="H373" i="8" l="1"/>
  <c r="H377" i="8" s="1"/>
  <c r="C76" i="25" s="1"/>
  <c r="C85" i="25" s="1"/>
  <c r="C119" i="25" s="1"/>
  <c r="C123" i="25" s="1"/>
  <c r="C124" i="25" s="1"/>
  <c r="H378" i="8" l="1"/>
</calcChain>
</file>

<file path=xl/sharedStrings.xml><?xml version="1.0" encoding="utf-8"?>
<sst xmlns="http://schemas.openxmlformats.org/spreadsheetml/2006/main" count="2474" uniqueCount="1795">
  <si>
    <t>Queen's Engineering Society</t>
  </si>
  <si>
    <t>2016-2017</t>
  </si>
  <si>
    <t>2015-2016</t>
  </si>
  <si>
    <t>DESCRIPTION</t>
  </si>
  <si>
    <t>BUDGET</t>
  </si>
  <si>
    <t>PRE ACTUAL</t>
  </si>
  <si>
    <t>ACTUAL</t>
  </si>
  <si>
    <t>Revenue ($)</t>
  </si>
  <si>
    <t>SALES REVENUE</t>
  </si>
  <si>
    <t xml:space="preserve">Summer BBQ </t>
  </si>
  <si>
    <t xml:space="preserve">Printing </t>
  </si>
  <si>
    <t>Council Candy</t>
  </si>
  <si>
    <t>QUESSI Management Fees</t>
  </si>
  <si>
    <t>Imaginus Poster Sale</t>
  </si>
  <si>
    <t>Net Student Interest Fees</t>
  </si>
  <si>
    <t>Total Advertising</t>
  </si>
  <si>
    <t>Chem Notes</t>
  </si>
  <si>
    <t>Rollover from previous year</t>
  </si>
  <si>
    <t>Total Sales Revenue</t>
  </si>
  <si>
    <t>POSITION REVENUE</t>
  </si>
  <si>
    <t>President</t>
  </si>
  <si>
    <t>VP Operations</t>
  </si>
  <si>
    <t>VP Student Affairs</t>
  </si>
  <si>
    <t>Director of Academics</t>
  </si>
  <si>
    <t>Director of Communications</t>
  </si>
  <si>
    <t>Director of Community Outreach</t>
  </si>
  <si>
    <t>Director of Conferences</t>
  </si>
  <si>
    <t>Director of Design</t>
  </si>
  <si>
    <t>Director of Events</t>
  </si>
  <si>
    <t>Director of First Year</t>
  </si>
  <si>
    <t>Director of Finance</t>
  </si>
  <si>
    <t>Director of Human Resources</t>
  </si>
  <si>
    <t>Director of Information Technology</t>
  </si>
  <si>
    <t>Director of Internal Affairs</t>
  </si>
  <si>
    <t>Director of Professional Development</t>
  </si>
  <si>
    <t>Director of Services</t>
  </si>
  <si>
    <t>Total Position Revenue</t>
  </si>
  <si>
    <t>RECOVERY REVENUE</t>
  </si>
  <si>
    <t>Accounting Recovery</t>
  </si>
  <si>
    <t>Administration Fees Recovery</t>
  </si>
  <si>
    <t>Rent Recovery</t>
  </si>
  <si>
    <t>Telephone &amp; Long Distance Recovery</t>
  </si>
  <si>
    <t>Insurance Recovery</t>
  </si>
  <si>
    <t>Bank Charges Recovery</t>
  </si>
  <si>
    <t>ATM Revenue</t>
  </si>
  <si>
    <t>Total Recovery Revenue</t>
  </si>
  <si>
    <t>TOTAL REVENUE</t>
  </si>
  <si>
    <t>Expenses ($)</t>
  </si>
  <si>
    <t>COST OF GOODS SOLD</t>
  </si>
  <si>
    <t>Summer BBQ</t>
  </si>
  <si>
    <t>Total Printing Expenses</t>
  </si>
  <si>
    <t>Imaginus Expenses</t>
  </si>
  <si>
    <t>Yearbook Printing</t>
  </si>
  <si>
    <t>Engenda Printing</t>
  </si>
  <si>
    <t>Chem Notes Printing</t>
  </si>
  <si>
    <t>Total Cost of Goods Sold</t>
  </si>
  <si>
    <t>POSITION EXPENSES</t>
  </si>
  <si>
    <t>Total Position Expenses</t>
  </si>
  <si>
    <t>PAYROLL EXPENSES</t>
  </si>
  <si>
    <t>Wages &amp; Salaries</t>
  </si>
  <si>
    <t>EI Expense</t>
  </si>
  <si>
    <t>CPP Expense</t>
  </si>
  <si>
    <t>Exec &amp; Honoraria Expenses</t>
  </si>
  <si>
    <t>Total Payroll Expenses</t>
  </si>
  <si>
    <t>ADMINISTRATIVE EXPENSES</t>
  </si>
  <si>
    <t>Accounting &amp; Legal</t>
  </si>
  <si>
    <t xml:space="preserve"> </t>
  </si>
  <si>
    <t>Administration - General Manager Salary</t>
  </si>
  <si>
    <t>Rent</t>
  </si>
  <si>
    <t>Telephone &amp; Long Distance</t>
  </si>
  <si>
    <t xml:space="preserve">Insurance </t>
  </si>
  <si>
    <t>Bank Charges</t>
  </si>
  <si>
    <t>Total Administrative Expenses</t>
  </si>
  <si>
    <t>OPERATING EXPENSES</t>
  </si>
  <si>
    <t>Keys</t>
  </si>
  <si>
    <t>Shredding</t>
  </si>
  <si>
    <t>Courier &amp; Postage</t>
  </si>
  <si>
    <t>Office Supplies</t>
  </si>
  <si>
    <t>ESARCK</t>
  </si>
  <si>
    <t>Travel</t>
  </si>
  <si>
    <t>Repair &amp; Maintenance</t>
  </si>
  <si>
    <t>Jacket Bursaries</t>
  </si>
  <si>
    <t>Summer Projects</t>
  </si>
  <si>
    <t>Lounge Improvements</t>
  </si>
  <si>
    <t>Total Operating Expenses</t>
  </si>
  <si>
    <t>TOTAL EXPENSES</t>
  </si>
  <si>
    <t>Summary ($)</t>
  </si>
  <si>
    <t>Total Revenue</t>
  </si>
  <si>
    <t>Total Expenses</t>
  </si>
  <si>
    <t>Net Surplus</t>
  </si>
  <si>
    <t>GENERAL</t>
  </si>
  <si>
    <t>Line #</t>
  </si>
  <si>
    <t>Item</t>
  </si>
  <si>
    <t>Specifics</t>
  </si>
  <si>
    <t>Unit Price</t>
  </si>
  <si>
    <t>Quantity</t>
  </si>
  <si>
    <t>Subtotal</t>
  </si>
  <si>
    <t>Budget</t>
  </si>
  <si>
    <t>00-001</t>
  </si>
  <si>
    <t>BBQ sales</t>
  </si>
  <si>
    <t>Expect same</t>
  </si>
  <si>
    <t>Printing Revenue</t>
  </si>
  <si>
    <t>00-010</t>
  </si>
  <si>
    <t>Printing</t>
  </si>
  <si>
    <t>Charge from students and Services</t>
  </si>
  <si>
    <t>00-020</t>
  </si>
  <si>
    <t>Council candy</t>
  </si>
  <si>
    <t>Donations for jacket bursary</t>
  </si>
  <si>
    <t>00-030</t>
  </si>
  <si>
    <t>QUESSI</t>
  </si>
  <si>
    <t>Payment for managing bookstore Board of Directors</t>
  </si>
  <si>
    <t>00-040</t>
  </si>
  <si>
    <t>Imaginus</t>
  </si>
  <si>
    <t>Renegotiated contract</t>
  </si>
  <si>
    <t>Student Interest Fees</t>
  </si>
  <si>
    <t>00-050</t>
  </si>
  <si>
    <t>2800 students expected</t>
  </si>
  <si>
    <t>00-051</t>
  </si>
  <si>
    <t>Less allocated</t>
  </si>
  <si>
    <t>Total Advertising Revenue</t>
  </si>
  <si>
    <t>00-060</t>
  </si>
  <si>
    <t>Yearbook Advertising</t>
  </si>
  <si>
    <t>CU advertising</t>
  </si>
  <si>
    <t>00-061</t>
  </si>
  <si>
    <t>Engenda Advertising</t>
  </si>
  <si>
    <t>Rollover from 2015-2016</t>
  </si>
  <si>
    <t>00-090</t>
  </si>
  <si>
    <t>Budgetary Rollover</t>
  </si>
  <si>
    <t>00-100</t>
  </si>
  <si>
    <t>Based on specific services bookkeeping usage</t>
  </si>
  <si>
    <t>Collected via EngServe</t>
  </si>
  <si>
    <t>00-110</t>
  </si>
  <si>
    <t>Based on specific services General Manager usage</t>
  </si>
  <si>
    <t>00-120</t>
  </si>
  <si>
    <t>Based on specific services space usage</t>
  </si>
  <si>
    <t>00-130</t>
  </si>
  <si>
    <t>Based on specific services phone usage</t>
  </si>
  <si>
    <t>00-140</t>
  </si>
  <si>
    <t>Based on total insurance</t>
  </si>
  <si>
    <t>00-150</t>
  </si>
  <si>
    <t>Debit and Credit usage</t>
  </si>
  <si>
    <t>00-160</t>
  </si>
  <si>
    <t>From ATM Machine in Clark</t>
  </si>
  <si>
    <t>Collected via QFS</t>
  </si>
  <si>
    <t>COSTS OF GOODS SOLD</t>
  </si>
  <si>
    <t>BBQ materials</t>
  </si>
  <si>
    <t>Drinks, hot dogs, hamburgers, buns, condiments</t>
  </si>
  <si>
    <t>00-170</t>
  </si>
  <si>
    <t>Photocopier rental</t>
  </si>
  <si>
    <t>Machine rental from OT group</t>
  </si>
  <si>
    <t>00-171</t>
  </si>
  <si>
    <t>Paper</t>
  </si>
  <si>
    <t>Printer paper from Staples</t>
  </si>
  <si>
    <t>00-172</t>
  </si>
  <si>
    <t>Printing Ink</t>
  </si>
  <si>
    <t>Expected increase</t>
  </si>
  <si>
    <t>00-180</t>
  </si>
  <si>
    <t>Candy</t>
  </si>
  <si>
    <t>Assorted chocolate bars and candy</t>
  </si>
  <si>
    <t>00-190</t>
  </si>
  <si>
    <t>Poster sale</t>
  </si>
  <si>
    <t>Room rental</t>
  </si>
  <si>
    <t>00-200</t>
  </si>
  <si>
    <t>Sci 17</t>
  </si>
  <si>
    <t>Printing through Friesen's</t>
  </si>
  <si>
    <t>00-210</t>
  </si>
  <si>
    <t>Engendas</t>
  </si>
  <si>
    <t>Total Costs of Goods Sold</t>
  </si>
  <si>
    <t>00-230</t>
  </si>
  <si>
    <t>Secretary</t>
  </si>
  <si>
    <t>Council secretary for 12 councils, 1 AGM</t>
  </si>
  <si>
    <t>00-231</t>
  </si>
  <si>
    <t>President summer salary</t>
  </si>
  <si>
    <t>Current salary + assuming CPI increase of 1.2%</t>
  </si>
  <si>
    <t>00-232</t>
  </si>
  <si>
    <t>VP Operations summer salary</t>
  </si>
  <si>
    <t>00-233</t>
  </si>
  <si>
    <t>VP Society Affairs summer salary</t>
  </si>
  <si>
    <t>00-240</t>
  </si>
  <si>
    <t>Employment insurance</t>
  </si>
  <si>
    <t>Based off of last year</t>
  </si>
  <si>
    <t>00-250</t>
  </si>
  <si>
    <t>Canada pension plan</t>
  </si>
  <si>
    <t>00-260</t>
  </si>
  <si>
    <t>President Subsidy</t>
  </si>
  <si>
    <t>Up to half year's tuition</t>
  </si>
  <si>
    <t>00-261</t>
  </si>
  <si>
    <t>VP Operations Subsidy</t>
  </si>
  <si>
    <t>Two summer courses</t>
  </si>
  <si>
    <t>00-262</t>
  </si>
  <si>
    <t>00-263</t>
  </si>
  <si>
    <t>Summer exec honoraria</t>
  </si>
  <si>
    <t>1 week salary per exec</t>
  </si>
  <si>
    <t>00-270</t>
  </si>
  <si>
    <t>Bookkeeping</t>
  </si>
  <si>
    <t>CCS Bookkeeping Services</t>
  </si>
  <si>
    <t>00-271</t>
  </si>
  <si>
    <t>Financial review</t>
  </si>
  <si>
    <t>Collins Barrow SEO LLP</t>
  </si>
  <si>
    <t>Administration - General Manager</t>
  </si>
  <si>
    <t>00-280</t>
  </si>
  <si>
    <t>Jay Young</t>
  </si>
  <si>
    <t>Wages</t>
  </si>
  <si>
    <t>00-281</t>
  </si>
  <si>
    <t>CPP and EI</t>
  </si>
  <si>
    <t>00-282</t>
  </si>
  <si>
    <t>Parking</t>
  </si>
  <si>
    <t>On-campus parking</t>
  </si>
  <si>
    <t>00-290</t>
  </si>
  <si>
    <t>Storage Locker Rent</t>
  </si>
  <si>
    <t>For offsite storage of records and equipment</t>
  </si>
  <si>
    <t>00-291</t>
  </si>
  <si>
    <t>Clark Hall rent</t>
  </si>
  <si>
    <t>Charged by university for building upkeep</t>
  </si>
  <si>
    <t>00-300</t>
  </si>
  <si>
    <t>IT Services phone bills</t>
  </si>
  <si>
    <t>8 phone lines</t>
  </si>
  <si>
    <t>00-301</t>
  </si>
  <si>
    <t>Average monthly long distance</t>
  </si>
  <si>
    <t>00-302</t>
  </si>
  <si>
    <t>Queen's Phone Plan</t>
  </si>
  <si>
    <t>Subsidize Jay's Phone</t>
  </si>
  <si>
    <t>Insurance</t>
  </si>
  <si>
    <t>00-310</t>
  </si>
  <si>
    <t>AMS insurance</t>
  </si>
  <si>
    <t>Overall society insurance</t>
  </si>
  <si>
    <t>00-311</t>
  </si>
  <si>
    <t>ESARCK insurance</t>
  </si>
  <si>
    <t>Liability for ESARCK land</t>
  </si>
  <si>
    <t>00-320</t>
  </si>
  <si>
    <t>Moneris rental</t>
  </si>
  <si>
    <t>Monthly rental, security fees, and service for handheld</t>
  </si>
  <si>
    <t>00-321</t>
  </si>
  <si>
    <t>Transaction fees</t>
  </si>
  <si>
    <t>Credit</t>
  </si>
  <si>
    <t>00-322</t>
  </si>
  <si>
    <t>Debit</t>
  </si>
  <si>
    <t>00-323</t>
  </si>
  <si>
    <t>Credit cards</t>
  </si>
  <si>
    <t>Annual fees for corporate cards</t>
  </si>
  <si>
    <t>00-330</t>
  </si>
  <si>
    <t>Keys for spaces</t>
  </si>
  <si>
    <t>Obtained through PPS</t>
  </si>
  <si>
    <t>00-340</t>
  </si>
  <si>
    <t>Paper shredding</t>
  </si>
  <si>
    <t>Iron Mountain</t>
  </si>
  <si>
    <t>00-360</t>
  </si>
  <si>
    <t>Mailing costs</t>
  </si>
  <si>
    <t>Through the Campus Bookstore</t>
  </si>
  <si>
    <t>00-370</t>
  </si>
  <si>
    <t>Miscellaneous office supplies</t>
  </si>
  <si>
    <t>Folders, shelves, highlighters, etc.</t>
  </si>
  <si>
    <t>00-381</t>
  </si>
  <si>
    <t>Property taxes</t>
  </si>
  <si>
    <t>Remitted to City of Kingston for grease pole site</t>
  </si>
  <si>
    <t>00-390</t>
  </si>
  <si>
    <t>Mileage reports</t>
  </si>
  <si>
    <t>Reimbursement for travel expenses for the society</t>
  </si>
  <si>
    <t>00-400</t>
  </si>
  <si>
    <t>Miscellaneous repair</t>
  </si>
  <si>
    <t>Unforeseen maintenance to society space</t>
  </si>
  <si>
    <t>Bursaries</t>
  </si>
  <si>
    <t>00-410</t>
  </si>
  <si>
    <t>Jacket bursaries for GPAs</t>
  </si>
  <si>
    <t>To be put towards CEO for Jacket Bursaries</t>
  </si>
  <si>
    <t>00-411</t>
  </si>
  <si>
    <t>FREC Bursaries for FRECS during Frosh Week</t>
  </si>
  <si>
    <t>Bursaries for FREC fees (half of total fee)</t>
  </si>
  <si>
    <t>00-412</t>
  </si>
  <si>
    <t>Frosh Bursaries for frosh during Frosh Week</t>
  </si>
  <si>
    <t>Bursaries for frosh fees (half of total fee)</t>
  </si>
  <si>
    <t>Summer Spending</t>
  </si>
  <si>
    <t>00-430</t>
  </si>
  <si>
    <t>Summer projects</t>
  </si>
  <si>
    <t>Breakdown of expenses to be presented to Council</t>
  </si>
  <si>
    <t>President - Taylor Sawadsky</t>
  </si>
  <si>
    <t>Pre-Actual</t>
  </si>
  <si>
    <t>Actual</t>
  </si>
  <si>
    <t>Faculty Support</t>
  </si>
  <si>
    <t>11-001</t>
  </si>
  <si>
    <t>CFES Travel &amp; Delegate Grant</t>
  </si>
  <si>
    <t>For Congress, PM, and CDE</t>
  </si>
  <si>
    <t>Total Faculty Support Revenue</t>
  </si>
  <si>
    <t>General Appreciation</t>
  </si>
  <si>
    <t>11-010</t>
  </si>
  <si>
    <t>Clark Tabs Night - Drinks</t>
  </si>
  <si>
    <t>Bar Tab including tip</t>
  </si>
  <si>
    <t>11-011</t>
  </si>
  <si>
    <t>Clark Tabs Night - Food</t>
  </si>
  <si>
    <t>Pizza</t>
  </si>
  <si>
    <t>11-012</t>
  </si>
  <si>
    <t xml:space="preserve">Water Team </t>
  </si>
  <si>
    <t>Appreciation dinner</t>
  </si>
  <si>
    <t>11-013</t>
  </si>
  <si>
    <t>OTIS</t>
  </si>
  <si>
    <t>Total Appreciation Expenses</t>
  </si>
  <si>
    <t>E/D Appreciation</t>
  </si>
  <si>
    <t>11-020</t>
  </si>
  <si>
    <t>Winter Dinner</t>
  </si>
  <si>
    <t>Dinner for ED after Winter Break</t>
  </si>
  <si>
    <t>11-021</t>
  </si>
  <si>
    <t>Tea Room Allotment</t>
  </si>
  <si>
    <t>Per person, per month</t>
  </si>
  <si>
    <t>11-022</t>
  </si>
  <si>
    <t xml:space="preserve">Conference Bursary </t>
  </si>
  <si>
    <t>For delegate fees</t>
  </si>
  <si>
    <t>11-023</t>
  </si>
  <si>
    <t>Ruggers</t>
  </si>
  <si>
    <t>To wear during EngSoc events</t>
  </si>
  <si>
    <t>11-024</t>
  </si>
  <si>
    <t>ED Dinner</t>
  </si>
  <si>
    <t>Transition for in/outgoing</t>
  </si>
  <si>
    <t>E/D Appreciation Expenses</t>
  </si>
  <si>
    <t>External University Relations</t>
  </si>
  <si>
    <t>11-030</t>
  </si>
  <si>
    <t>CFES Membership Fees</t>
  </si>
  <si>
    <t>Annual fee calc per head</t>
  </si>
  <si>
    <t>11-031</t>
  </si>
  <si>
    <t>EngSoc Patches</t>
  </si>
  <si>
    <t>To be traded at conferences</t>
  </si>
  <si>
    <t>External University Relations Expenses</t>
  </si>
  <si>
    <t>CFES Conference Travel and Delegate Fees</t>
  </si>
  <si>
    <t>11-040</t>
  </si>
  <si>
    <t>CDE Delegate Fees</t>
  </si>
  <si>
    <t>Conference on Diversity in Eng</t>
  </si>
  <si>
    <t>11-041</t>
  </si>
  <si>
    <t>CDE Travel Expenses</t>
  </si>
  <si>
    <t>Rental Car and Gas to Montreal</t>
  </si>
  <si>
    <t>11-042</t>
  </si>
  <si>
    <t>PM Delegate Fees</t>
  </si>
  <si>
    <t>President's Meeting</t>
  </si>
  <si>
    <t>11-043</t>
  </si>
  <si>
    <t>PM Travel Expenses</t>
  </si>
  <si>
    <t>Flight and Travel to St. John's</t>
  </si>
  <si>
    <t>11-044</t>
  </si>
  <si>
    <t>Congress Delegate Fees</t>
  </si>
  <si>
    <t>4 delegates (1st delegate $350,2nd $400, 3rd $450, 4th $500)</t>
  </si>
  <si>
    <t>11-045</t>
  </si>
  <si>
    <t>Congress Travel Expenses</t>
  </si>
  <si>
    <t>Rental Car and Gas to London</t>
  </si>
  <si>
    <t>CFES Expenses</t>
  </si>
  <si>
    <t>VICE-PRESIDENT OPERATIONS -TYLER BENNETT</t>
  </si>
  <si>
    <t>Advisory Board</t>
  </si>
  <si>
    <t>12-001</t>
  </si>
  <si>
    <t>Meeting Food</t>
  </si>
  <si>
    <t>$5/member per meeting</t>
  </si>
  <si>
    <t>12-002</t>
  </si>
  <si>
    <t>Transition Dinner</t>
  </si>
  <si>
    <t>Incoming and Outgoing board members</t>
  </si>
  <si>
    <t>12-003</t>
  </si>
  <si>
    <t>Appreciation</t>
  </si>
  <si>
    <t>Alumni and Faculty Gifts</t>
  </si>
  <si>
    <t>12-004</t>
  </si>
  <si>
    <t>Salary for Meetings</t>
  </si>
  <si>
    <t>12-005</t>
  </si>
  <si>
    <t>Merchandise</t>
  </si>
  <si>
    <t>Portfolios</t>
  </si>
  <si>
    <t>12-006</t>
  </si>
  <si>
    <t>Report</t>
  </si>
  <si>
    <t>Corporate Report Printing</t>
  </si>
  <si>
    <t>Advisory Board Expenses</t>
  </si>
  <si>
    <t>Vice President Student Affairs - Evan Dressel</t>
  </si>
  <si>
    <t>Engenda and IT</t>
  </si>
  <si>
    <t>13-010</t>
  </si>
  <si>
    <t>Mini Computer</t>
  </si>
  <si>
    <t>OptiPlex 3040 Micro</t>
  </si>
  <si>
    <t>13-011</t>
  </si>
  <si>
    <t>Remote Desktop Software</t>
  </si>
  <si>
    <t>12 month Licence</t>
  </si>
  <si>
    <t>13-012</t>
  </si>
  <si>
    <t>Adobe Creative Cloud Subscription</t>
  </si>
  <si>
    <t>For Engenda</t>
  </si>
  <si>
    <t>Total Engenda and IT Expenses</t>
  </si>
  <si>
    <t>Volunteer Appreciation</t>
  </si>
  <si>
    <t>13-020</t>
  </si>
  <si>
    <t>EngSoc Travel Mugs</t>
  </si>
  <si>
    <t>Minimum Order 48</t>
  </si>
  <si>
    <t>13-021</t>
  </si>
  <si>
    <t>Travel Mug Setup Cost</t>
  </si>
  <si>
    <t>13-022</t>
  </si>
  <si>
    <t>Tea Room Gift Card</t>
  </si>
  <si>
    <t>13-023</t>
  </si>
  <si>
    <t>Thank You Cards</t>
  </si>
  <si>
    <t>13-024</t>
  </si>
  <si>
    <t>EngSoc Crest</t>
  </si>
  <si>
    <t>CEO</t>
  </si>
  <si>
    <t>Total Volunteer Appreciation Expenses</t>
  </si>
  <si>
    <t>Training Conference</t>
  </si>
  <si>
    <t>13-030</t>
  </si>
  <si>
    <t>Tim Hortons Coffee</t>
  </si>
  <si>
    <t>Cambros</t>
  </si>
  <si>
    <t>13-031</t>
  </si>
  <si>
    <t>Pop for Lunch</t>
  </si>
  <si>
    <t>Coke/Gingerale</t>
  </si>
  <si>
    <t>13-032</t>
  </si>
  <si>
    <t>Pepperoni/Cheese mix from dominos</t>
  </si>
  <si>
    <t>13-033</t>
  </si>
  <si>
    <t>Conference Booklets</t>
  </si>
  <si>
    <t>13-034</t>
  </si>
  <si>
    <t>SLC Booking</t>
  </si>
  <si>
    <t>For conference</t>
  </si>
  <si>
    <t>Total Training Conference Expenses</t>
  </si>
  <si>
    <t>Discipline Clubs</t>
  </si>
  <si>
    <t>13-040</t>
  </si>
  <si>
    <t>DC Bursary</t>
  </si>
  <si>
    <t>Intended for stucon subsidy</t>
  </si>
  <si>
    <t>13-041</t>
  </si>
  <si>
    <t>General DC Bursary</t>
  </si>
  <si>
    <t>Event Bursary subsidy</t>
  </si>
  <si>
    <t>13-042</t>
  </si>
  <si>
    <t>For 3 round tables</t>
  </si>
  <si>
    <t>Total Discipline Clubs Expenses</t>
  </si>
  <si>
    <t>Director of Academics -  Daniel Tamming</t>
  </si>
  <si>
    <t>ENGLINKS</t>
  </si>
  <si>
    <t>14-001</t>
  </si>
  <si>
    <t xml:space="preserve">Workshop Fees </t>
  </si>
  <si>
    <t>See calculations on additional spreadsheet</t>
  </si>
  <si>
    <t>N/A</t>
  </si>
  <si>
    <t>Total EngLinks  Revenue</t>
  </si>
  <si>
    <t>EngLinks Management and Staff</t>
  </si>
  <si>
    <t xml:space="preserve">14-010 </t>
  </si>
  <si>
    <t>Staff Training</t>
  </si>
  <si>
    <t>Guest Speakers based on 3 for training each semester</t>
  </si>
  <si>
    <t>14-011</t>
  </si>
  <si>
    <t>Staff Training Food</t>
  </si>
  <si>
    <t>Lunch for training based on 70 tutors plus 20 potential HS tutors</t>
  </si>
  <si>
    <t>14-012</t>
  </si>
  <si>
    <t>Tutor Appreciation Dinner</t>
  </si>
  <si>
    <t>To thank tutors at end of year</t>
  </si>
  <si>
    <t>14-013</t>
  </si>
  <si>
    <t>Management Team Appreciation Dinner</t>
  </si>
  <si>
    <t>Based on current 4 of team plus 4 for next year</t>
  </si>
  <si>
    <t>14-014</t>
  </si>
  <si>
    <t>Manager Honorarium</t>
  </si>
  <si>
    <t>To thank managers for their hard work and incentivize continued success</t>
  </si>
  <si>
    <t>EngLinks Marketing</t>
  </si>
  <si>
    <t>14-015</t>
  </si>
  <si>
    <t>Improved Banner</t>
  </si>
  <si>
    <t>To replace the broken banner, 30" x 96"</t>
  </si>
  <si>
    <t>14-016</t>
  </si>
  <si>
    <t>Website Domain</t>
  </si>
  <si>
    <t>Yearly cost for englinks.ca</t>
  </si>
  <si>
    <t>14-017</t>
  </si>
  <si>
    <t>Website SSL Certificate</t>
  </si>
  <si>
    <t>For single sign in</t>
  </si>
  <si>
    <t>14-018</t>
  </si>
  <si>
    <t>Website ITS Hours</t>
  </si>
  <si>
    <t>2 hours to transfer Queen's Single Sign On</t>
  </si>
  <si>
    <t>14-019</t>
  </si>
  <si>
    <t>Website workshop plugin</t>
  </si>
  <si>
    <t>Added on version of wordpress plugin for workshops, includes emails for workshops</t>
  </si>
  <si>
    <t>14-020</t>
  </si>
  <si>
    <t>EngLinks Jacket Bars</t>
  </si>
  <si>
    <t>"EngLinks", to celebrate and appreciate the Englinks team</t>
  </si>
  <si>
    <t>14-021</t>
  </si>
  <si>
    <t>Magnetic Logos</t>
  </si>
  <si>
    <t>To distribute around campus and students, vistaprint, 50 logos</t>
  </si>
  <si>
    <t>14-022</t>
  </si>
  <si>
    <t>Posters</t>
  </si>
  <si>
    <t>To promote Englinks in the ILC and other buildings, P&amp;CC, 11x17</t>
  </si>
  <si>
    <t>14-023</t>
  </si>
  <si>
    <t xml:space="preserve">Weekly Subscription  </t>
  </si>
  <si>
    <t>For website, 11.58/week for pro version</t>
  </si>
  <si>
    <t>14-024</t>
  </si>
  <si>
    <t>Sticker Logos</t>
  </si>
  <si>
    <t>To distribute to students for laptops and other items, vistaprint, 10 logos</t>
  </si>
  <si>
    <t>14-025</t>
  </si>
  <si>
    <t>Englinks Toques</t>
  </si>
  <si>
    <t>For management team, promotions, contests and awards</t>
  </si>
  <si>
    <t>14-026</t>
  </si>
  <si>
    <t>Englinks Vests</t>
  </si>
  <si>
    <t xml:space="preserve">For management team to wear while working and to promote Englinks </t>
  </si>
  <si>
    <t>14-027</t>
  </si>
  <si>
    <t>Tablecloth</t>
  </si>
  <si>
    <t>For workshop sign in and general advertisement at events</t>
  </si>
  <si>
    <t>EngLinks Resources</t>
  </si>
  <si>
    <t>Workbook Editing Wages</t>
  </si>
  <si>
    <t>Edit most existing workbooks, approximately 4 hrs of editing for each workbook</t>
  </si>
  <si>
    <t>Workbook Creation Wages</t>
  </si>
  <si>
    <t>Create new workbooks for new workshops</t>
  </si>
  <si>
    <t>Fall Online Resource Creation Wages</t>
  </si>
  <si>
    <t>Free online resources for students</t>
  </si>
  <si>
    <t>Winter Online Resource Creation Wages</t>
  </si>
  <si>
    <t>Tutor Resources Creation Wages</t>
  </si>
  <si>
    <t>Creation of resources that benefit tutors and help them do their job</t>
  </si>
  <si>
    <t>EngLinks Workshops</t>
  </si>
  <si>
    <t>14-028</t>
  </si>
  <si>
    <t>Workshop Printing</t>
  </si>
  <si>
    <t>Based on 25 workshops planned for next year (calculation on tab on spreadsheet)</t>
  </si>
  <si>
    <t>NA</t>
  </si>
  <si>
    <t>14-029</t>
  </si>
  <si>
    <t>First Year Tutor Wages</t>
  </si>
  <si>
    <t>4 tutor for workshop and 1 for test drive, based on 3 hr workshop and 1 hr prep, 20 workshops</t>
  </si>
  <si>
    <t>14-030</t>
  </si>
  <si>
    <t>Upper Year Tutor Wages</t>
  </si>
  <si>
    <t>1 tutor for workshop and 1 for test drive, based on 3 hr workshop and 1 hr prep, 5 workshops</t>
  </si>
  <si>
    <t>14-031</t>
  </si>
  <si>
    <t>Online Payment Fee</t>
  </si>
  <si>
    <t>Approx 4% of total online payment amounts made (unsure about exact cost of online payment). Not all payment collected online.</t>
  </si>
  <si>
    <t>14-032</t>
  </si>
  <si>
    <t>Chalkboard Erasers</t>
  </si>
  <si>
    <t>Staples, always have on hand in case we can't find them in classrooms</t>
  </si>
  <si>
    <t>14-033</t>
  </si>
  <si>
    <t>Chalk</t>
  </si>
  <si>
    <t>Staples 12 pack, always have on hand in case we can't find them in classrooms</t>
  </si>
  <si>
    <t>Total EngLinks Expenses</t>
  </si>
  <si>
    <t>BED Fund</t>
  </si>
  <si>
    <t>14-040</t>
  </si>
  <si>
    <t>Promotion</t>
  </si>
  <si>
    <t>Posters, advertisements, media, etc.</t>
  </si>
  <si>
    <t>14-041</t>
  </si>
  <si>
    <t>Plaques</t>
  </si>
  <si>
    <t>Recognize purchases</t>
  </si>
  <si>
    <t>14-042</t>
  </si>
  <si>
    <t>Roundtable Meeting Food</t>
  </si>
  <si>
    <t>Appreciate BED Fund Reps and encourage attendance assuming 20 people at the meeting with four meetings</t>
  </si>
  <si>
    <t>14-043</t>
  </si>
  <si>
    <t>Coordinator Appreciation</t>
  </si>
  <si>
    <t>Thank coordinators for their work over the year</t>
  </si>
  <si>
    <t>14-044</t>
  </si>
  <si>
    <t>Free slice for each idea submitted in person at the ILC</t>
  </si>
  <si>
    <t>14-045</t>
  </si>
  <si>
    <t>Prizes</t>
  </si>
  <si>
    <t>Gifts for those who submitted one of the top 5 ideas</t>
  </si>
  <si>
    <t>14-046</t>
  </si>
  <si>
    <t>Website</t>
  </si>
  <si>
    <t>$10 dollars for website creation, $150 to keep the website ad free</t>
  </si>
  <si>
    <t>Total BED Fund Expenses</t>
  </si>
  <si>
    <t>Representation</t>
  </si>
  <si>
    <t>14-050</t>
  </si>
  <si>
    <t>Engineering Academics Caucus</t>
  </si>
  <si>
    <t>Coffee, donuts, and/or other snack food</t>
  </si>
  <si>
    <t>Total Representation Expenses</t>
  </si>
  <si>
    <t>Director of Communications - Heather Simmons</t>
  </si>
  <si>
    <t>Comm Team</t>
  </si>
  <si>
    <t>23-010</t>
  </si>
  <si>
    <t>Comm Team Clothing</t>
  </si>
  <si>
    <t>Establish a strong team identity</t>
  </si>
  <si>
    <t>23-011</t>
  </si>
  <si>
    <t>T-shirts for managers</t>
  </si>
  <si>
    <t>To be worn during orientation week to brand Comm team</t>
  </si>
  <si>
    <t>23-012</t>
  </si>
  <si>
    <t>Sunday Meetings and Work Sessions (10 sessions x 25 people)</t>
  </si>
  <si>
    <t>10 x 25</t>
  </si>
  <si>
    <t>23-013</t>
  </si>
  <si>
    <t>P&amp;CC poster printing</t>
  </si>
  <si>
    <t>11x17 Colour Posters, 125 per semester</t>
  </si>
  <si>
    <t>125 x 2</t>
  </si>
  <si>
    <t>23-014</t>
  </si>
  <si>
    <t>Miscellaneous supplies</t>
  </si>
  <si>
    <t>Markers, chalk, bristol board, etc. for photo booths, promotions</t>
  </si>
  <si>
    <t>23-015</t>
  </si>
  <si>
    <t>Music</t>
  </si>
  <si>
    <t>Legal use of music in videos</t>
  </si>
  <si>
    <t>23-016</t>
  </si>
  <si>
    <t>Viral advertising</t>
  </si>
  <si>
    <t>Facebook advertising and promotion mainly used during elections</t>
  </si>
  <si>
    <t>23-017</t>
  </si>
  <si>
    <t>Manager Appreciation</t>
  </si>
  <si>
    <t>Thank you dinner for the wonderful manager</t>
  </si>
  <si>
    <t>23-018</t>
  </si>
  <si>
    <t>Creative Cloud Subscription</t>
  </si>
  <si>
    <t>For the Graphic Design manager, All Adobe apps for 12 months</t>
  </si>
  <si>
    <t>23-019</t>
  </si>
  <si>
    <t>Comm Team patches</t>
  </si>
  <si>
    <t>To thank the Comm team for their hard work</t>
  </si>
  <si>
    <t>23-020</t>
  </si>
  <si>
    <t>Vista Print, 50 Logos plus $8 shipping cost, Place around campus to advertise Comm Team services</t>
  </si>
  <si>
    <t>23-021</t>
  </si>
  <si>
    <t>Comm Team Badges</t>
  </si>
  <si>
    <t>nametag.ca, Professionally identify members as Comm Team Photographer, Videographer at events</t>
  </si>
  <si>
    <t>23-022</t>
  </si>
  <si>
    <t>Website host fee</t>
  </si>
  <si>
    <t xml:space="preserve">one.com domain and space fee for engsoccomm.com </t>
  </si>
  <si>
    <t>Total Comm Team Expenses</t>
  </si>
  <si>
    <t>New Equipment</t>
  </si>
  <si>
    <t>23-026</t>
  </si>
  <si>
    <t>Camera Stabilizer</t>
  </si>
  <si>
    <t>Neewer Carbon Fibre 24" Handheld, to improve video recording quality</t>
  </si>
  <si>
    <t>Total Equipment Expenses</t>
  </si>
  <si>
    <t>Director of Community Outreach - Emma Howard</t>
  </si>
  <si>
    <t>Fall Sponsers</t>
  </si>
  <si>
    <t>Paradiso Pizza</t>
  </si>
  <si>
    <t>Lunch for Volunteers</t>
  </si>
  <si>
    <t xml:space="preserve">Tim Hortons </t>
  </si>
  <si>
    <t>Tim bits as volunteer snack</t>
  </si>
  <si>
    <t xml:space="preserve">Canadian Tire </t>
  </si>
  <si>
    <t>Cleaning supplies and gas cards</t>
  </si>
  <si>
    <t xml:space="preserve">Food Basics </t>
  </si>
  <si>
    <t>Granola bars, juice boxes, water</t>
  </si>
  <si>
    <t xml:space="preserve">Bookstore </t>
  </si>
  <si>
    <t xml:space="preserve">t shirts </t>
  </si>
  <si>
    <t>Total Title 1 Revenue</t>
  </si>
  <si>
    <t xml:space="preserve">Winter Sponsers </t>
  </si>
  <si>
    <t>Bookstore</t>
  </si>
  <si>
    <t>Total Title 2 Revenue</t>
  </si>
  <si>
    <t xml:space="preserve">Epilepsy Resource Initiatives </t>
  </si>
  <si>
    <t>Themed Ritual</t>
  </si>
  <si>
    <t xml:space="preserve">Omitted untill I discuss the specifics with Clark management </t>
  </si>
  <si>
    <t>CEO Purpling Kit fundraising</t>
  </si>
  <si>
    <t>Provide compensation for marketing</t>
  </si>
  <si>
    <t>Total Title 1 Expenses</t>
  </si>
  <si>
    <t>SMART incentives</t>
  </si>
  <si>
    <t>GPA bars</t>
  </si>
  <si>
    <t>Minimum 12</t>
  </si>
  <si>
    <t>Cleaning Materials</t>
  </si>
  <si>
    <t>In case not provided by SMART</t>
  </si>
  <si>
    <t>Refreshments for volunteers</t>
  </si>
  <si>
    <t>In case not sponsored</t>
  </si>
  <si>
    <t>Total Title 2 Expenses</t>
  </si>
  <si>
    <t xml:space="preserve">Snow Angels </t>
  </si>
  <si>
    <t xml:space="preserve">Shovels </t>
  </si>
  <si>
    <t xml:space="preserve">In Case Not Sponsored </t>
  </si>
  <si>
    <t>min 12</t>
  </si>
  <si>
    <t xml:space="preserve">Publicity </t>
  </si>
  <si>
    <t>Materials</t>
  </si>
  <si>
    <t>Total Title 3 Expenses</t>
  </si>
  <si>
    <t>Swab Drive</t>
  </si>
  <si>
    <t>Incentives for groups</t>
  </si>
  <si>
    <t>Pizza party for the frosh group that donates the most swabs</t>
  </si>
  <si>
    <t xml:space="preserve">Marketing </t>
  </si>
  <si>
    <t>At various other faculties frosh week events, hopefully working with QUBT</t>
  </si>
  <si>
    <t xml:space="preserve">Cookies for donors </t>
  </si>
  <si>
    <t>$4.00/pack</t>
  </si>
  <si>
    <t>Total Title 4 Expenses</t>
  </si>
  <si>
    <t>Holiday Drives</t>
  </si>
  <si>
    <t xml:space="preserve">Macaroni Ritual </t>
  </si>
  <si>
    <t xml:space="preserve">Potential fees from Clark </t>
  </si>
  <si>
    <t xml:space="preserve">Food for donors or for sale in line </t>
  </si>
  <si>
    <t>Tea Rm Clothing Drive</t>
  </si>
  <si>
    <t>Publicity</t>
  </si>
  <si>
    <t xml:space="preserve">Prizes (rafffle) </t>
  </si>
  <si>
    <t>Cantraption</t>
  </si>
  <si>
    <t>In collaboration with as many other student organizations as possible</t>
  </si>
  <si>
    <t>Total Title 5 Expenses</t>
  </si>
  <si>
    <t>Santa Claus Parade</t>
  </si>
  <si>
    <t>Entrance Fee</t>
  </si>
  <si>
    <t>Truck Rental</t>
  </si>
  <si>
    <t>Truck Driver</t>
  </si>
  <si>
    <t>previously has been volunteers</t>
  </si>
  <si>
    <t>Generator</t>
  </si>
  <si>
    <t>Previously by donation</t>
  </si>
  <si>
    <t>Gasoline</t>
  </si>
  <si>
    <t>Previously by donation (Rona)</t>
  </si>
  <si>
    <t>Trailer attachment</t>
  </si>
  <si>
    <t>24 Hr. Snow Fort Building Contest</t>
  </si>
  <si>
    <t>Golden Shovel Patches</t>
  </si>
  <si>
    <t>In case not donated</t>
  </si>
  <si>
    <t>Snow Fort Jacket Patches</t>
  </si>
  <si>
    <t>Minimum 20</t>
  </si>
  <si>
    <t>Warming Refreshments</t>
  </si>
  <si>
    <t>Plastic cups</t>
  </si>
  <si>
    <t>Food/Cloth Drive</t>
  </si>
  <si>
    <t>Small gift for donation</t>
  </si>
  <si>
    <t xml:space="preserve">Eng VS Comm Con-Traption </t>
  </si>
  <si>
    <t>advertisment</t>
  </si>
  <si>
    <t xml:space="preserve">building materials </t>
  </si>
  <si>
    <t>Prizes for winning team</t>
  </si>
  <si>
    <t>Marketing</t>
  </si>
  <si>
    <t>Jacket bars</t>
  </si>
  <si>
    <t>minimum 12</t>
  </si>
  <si>
    <t>Treats(cookies, candy bars, juice box)</t>
  </si>
  <si>
    <t>EngDay</t>
  </si>
  <si>
    <t>Total Title 6 Expenses</t>
  </si>
  <si>
    <t xml:space="preserve">Hockey Team Sponsorship </t>
  </si>
  <si>
    <t>Sponsorship fee</t>
  </si>
  <si>
    <t>Fan Bus</t>
  </si>
  <si>
    <t>Jersey Screening Fees</t>
  </si>
  <si>
    <t xml:space="preserve">Custom Hockey Cards </t>
  </si>
  <si>
    <t>Signage Making</t>
  </si>
  <si>
    <t>Total Title 7 Expenses</t>
  </si>
  <si>
    <t>DIRECTOR OF CONFERENCES - TAYLOR SWEET</t>
  </si>
  <si>
    <t xml:space="preserve">Internal Conferences </t>
  </si>
  <si>
    <t>17-010</t>
  </si>
  <si>
    <t xml:space="preserve">Conference Support Fee </t>
  </si>
  <si>
    <t>Eng Soc Support Fee</t>
  </si>
  <si>
    <t>17-011</t>
  </si>
  <si>
    <t xml:space="preserve">Growth Incentive </t>
  </si>
  <si>
    <t xml:space="preserve">Presented to 1 of our 6 Internal Conferences </t>
  </si>
  <si>
    <t>17-012</t>
  </si>
  <si>
    <t>FYC</t>
  </si>
  <si>
    <t>Personal Attendance Fee</t>
  </si>
  <si>
    <t>17-013</t>
  </si>
  <si>
    <t>CEEC</t>
  </si>
  <si>
    <t>17-014</t>
  </si>
  <si>
    <t>CIRQUE</t>
  </si>
  <si>
    <t>17-015</t>
  </si>
  <si>
    <t>QSC</t>
  </si>
  <si>
    <t>17-016</t>
  </si>
  <si>
    <t>QGIC</t>
  </si>
  <si>
    <t>17-017</t>
  </si>
  <si>
    <t>QGEC</t>
  </si>
  <si>
    <t>17-018</t>
  </si>
  <si>
    <t>QEC</t>
  </si>
  <si>
    <t>17-019</t>
  </si>
  <si>
    <t>QCBT</t>
  </si>
  <si>
    <t>17-020</t>
  </si>
  <si>
    <t xml:space="preserve">Appreciation Dinner </t>
  </si>
  <si>
    <t xml:space="preserve">Appreciation Dinner for Conference Heads </t>
  </si>
  <si>
    <t>Total Internal Conferences Expenses</t>
  </si>
  <si>
    <t xml:space="preserve">External Conferences </t>
  </si>
  <si>
    <t>17-021</t>
  </si>
  <si>
    <t>External Conference</t>
  </si>
  <si>
    <t>Delegate Fee</t>
  </si>
  <si>
    <t>17-022</t>
  </si>
  <si>
    <t>Transportation Subsidy</t>
  </si>
  <si>
    <t>17-023</t>
  </si>
  <si>
    <t>Ontario Engineering Competition</t>
  </si>
  <si>
    <t>Delegate Fees</t>
  </si>
  <si>
    <t>17-024</t>
  </si>
  <si>
    <t xml:space="preserve">Transportation Subsidy (based Carleton host) </t>
  </si>
  <si>
    <t>17-025</t>
  </si>
  <si>
    <t>Canadian Engineering Competition</t>
  </si>
  <si>
    <t>17-026</t>
  </si>
  <si>
    <t>Transportation Subsidy (based U of Calgary Host)</t>
  </si>
  <si>
    <t>Total External Conference Expenses</t>
  </si>
  <si>
    <t>Partial Conference Bursaries</t>
  </si>
  <si>
    <t>17-030</t>
  </si>
  <si>
    <t>17-031</t>
  </si>
  <si>
    <t>17-032</t>
  </si>
  <si>
    <t>17-033</t>
  </si>
  <si>
    <t>17-034</t>
  </si>
  <si>
    <t>17-035</t>
  </si>
  <si>
    <t>17-036</t>
  </si>
  <si>
    <t>17-037</t>
  </si>
  <si>
    <t>17-038</t>
  </si>
  <si>
    <t>Unspecified</t>
  </si>
  <si>
    <t>Total Partial Conference Bursaries Expenses</t>
  </si>
  <si>
    <t>Conference Round Table Meetings</t>
  </si>
  <si>
    <t>17-040</t>
  </si>
  <si>
    <t>Refreshments for Meeting</t>
  </si>
  <si>
    <t xml:space="preserve">Pizza/pop </t>
  </si>
  <si>
    <t>17-041</t>
  </si>
  <si>
    <t>Speaker Appreciation Gift</t>
  </si>
  <si>
    <t>Expert Presentation Gift</t>
  </si>
  <si>
    <t>Total Conference Round Table Expenses</t>
  </si>
  <si>
    <t>External Delegates Growth</t>
  </si>
  <si>
    <t>17-050</t>
  </si>
  <si>
    <t>External Delegates Incentives</t>
  </si>
  <si>
    <t>Bursaries/other incentives</t>
  </si>
  <si>
    <t>17-051</t>
  </si>
  <si>
    <t xml:space="preserve">Eng Soc Merchandise </t>
  </si>
  <si>
    <t xml:space="preserve">For trading at External Conferences </t>
  </si>
  <si>
    <t>Total External Delegates Growth Expenses</t>
  </si>
  <si>
    <t>Speakers &amp; Sponsors Workshop</t>
  </si>
  <si>
    <t>17-060</t>
  </si>
  <si>
    <t>Refreshments for Workshop</t>
  </si>
  <si>
    <t>17-061</t>
  </si>
  <si>
    <t>Gift for presenter/speakers</t>
  </si>
  <si>
    <t>Total How-to-Conference Workshop Expenses</t>
  </si>
  <si>
    <t>Director of Design -  Max Lindley-Peart</t>
  </si>
  <si>
    <t>Roundtable Meetings</t>
  </si>
  <si>
    <t>15-010</t>
  </si>
  <si>
    <t>Food</t>
  </si>
  <si>
    <t>Design Team Roundtable, $80/meeting</t>
  </si>
  <si>
    <t>Total Roundtable Meetings Expenses</t>
  </si>
  <si>
    <t>Design Bay - Room 115</t>
  </si>
  <si>
    <t>15-020</t>
  </si>
  <si>
    <t>General upkeep</t>
  </si>
  <si>
    <t>Cleaning supplies (dustpans: 1@ $4.29, 1@ $19.99, broom 1@$8.39 and waste bins 4@$45)</t>
  </si>
  <si>
    <t>15-021</t>
  </si>
  <si>
    <t>Additional Shelving</t>
  </si>
  <si>
    <t>Shelving units for material and equpment storage</t>
  </si>
  <si>
    <t>15-022</t>
  </si>
  <si>
    <t>Cleaning Supplies</t>
  </si>
  <si>
    <t>Windex (3x$4.29+1x$12.69) and cloths (3x$4.99) for sick new clear doors</t>
  </si>
  <si>
    <t>15-024</t>
  </si>
  <si>
    <t>Wall mount</t>
  </si>
  <si>
    <t>Wall mount for brooms and such</t>
  </si>
  <si>
    <t>15-025</t>
  </si>
  <si>
    <t>Compressed Air Hose/Nozzle</t>
  </si>
  <si>
    <t>For cleaning the bay</t>
  </si>
  <si>
    <t>15-026</t>
  </si>
  <si>
    <t>Posters for cleaning instructions</t>
  </si>
  <si>
    <t>To educate teams how to clean efficiently</t>
  </si>
  <si>
    <t>Total Design Bay - Room 115 Expenses</t>
  </si>
  <si>
    <t>Incentives</t>
  </si>
  <si>
    <t>15-030</t>
  </si>
  <si>
    <t>Polo Subsidies</t>
  </si>
  <si>
    <t>Subsidizing the cost of the Eng Soc Crest being placed on team polos</t>
  </si>
  <si>
    <t>15-031</t>
  </si>
  <si>
    <t>Roster Incentive</t>
  </si>
  <si>
    <t>First team to get their team roster in to me gets a reward</t>
  </si>
  <si>
    <t>15-032</t>
  </si>
  <si>
    <t>Total Incentives Expenses</t>
  </si>
  <si>
    <t>First Aid Training</t>
  </si>
  <si>
    <t>15-040</t>
  </si>
  <si>
    <t>Standard First Aid and CPR-C</t>
  </si>
  <si>
    <t>Training for two members per team</t>
  </si>
  <si>
    <t>Total First Aid Training Expenses</t>
  </si>
  <si>
    <t>Industry Training Sessions</t>
  </si>
  <si>
    <t>15-050</t>
  </si>
  <si>
    <t>Coffee and tea for the training sessions</t>
  </si>
  <si>
    <t>3 sessions, $0.50 per person</t>
  </si>
  <si>
    <t>15-051</t>
  </si>
  <si>
    <t>Gifts for industry instructors</t>
  </si>
  <si>
    <t>Gifts for instructors from industry to show our appreciation</t>
  </si>
  <si>
    <t>Total Industry Training Expenses</t>
  </si>
  <si>
    <t>Training Summit</t>
  </si>
  <si>
    <t>15-060</t>
  </si>
  <si>
    <t>Lunch for attendees</t>
  </si>
  <si>
    <t>Lunch for team executive team and speakers</t>
  </si>
  <si>
    <t>15-061</t>
  </si>
  <si>
    <t>Equipment Rental</t>
  </si>
  <si>
    <t>15-062</t>
  </si>
  <si>
    <t>Gifts for Speakers</t>
  </si>
  <si>
    <t>Total Training Summit</t>
  </si>
  <si>
    <t>Teams Night (Team Appreciation)</t>
  </si>
  <si>
    <t>15-070</t>
  </si>
  <si>
    <t>Drinks/Clark Rental</t>
  </si>
  <si>
    <t>Drink Minimum Met</t>
  </si>
  <si>
    <t>Total Teams Night (Team Appreciation) Expenses</t>
  </si>
  <si>
    <t>Director of Events - Francesca Feldman</t>
  </si>
  <si>
    <t>Dean's Wine and Cheese</t>
  </si>
  <si>
    <t>22-001</t>
  </si>
  <si>
    <t>Dean's Donation</t>
  </si>
  <si>
    <t>ENGVENTS</t>
  </si>
  <si>
    <t>Relay Race</t>
  </si>
  <si>
    <t>Based on last year</t>
  </si>
  <si>
    <t>Boat Cruise</t>
  </si>
  <si>
    <t>Based on last year, confirmed on website</t>
  </si>
  <si>
    <t>Boat Cruise Deposit Return</t>
  </si>
  <si>
    <t>Assuming we get the deposit back</t>
  </si>
  <si>
    <t>Thunderballz</t>
  </si>
  <si>
    <t>Open Mic Night</t>
  </si>
  <si>
    <t>Total EngVents Revenue</t>
  </si>
  <si>
    <t>MOVEMBER</t>
  </si>
  <si>
    <t xml:space="preserve">Ticket Sales </t>
  </si>
  <si>
    <t>At Ale House</t>
  </si>
  <si>
    <t xml:space="preserve">Clark Event </t>
  </si>
  <si>
    <t>TBD</t>
  </si>
  <si>
    <t>Raffle Tickets</t>
  </si>
  <si>
    <t xml:space="preserve">Ritual and Trivia </t>
  </si>
  <si>
    <t>Concert Revenue</t>
  </si>
  <si>
    <t>Old Shirts</t>
  </si>
  <si>
    <t>Sold @ sidewalk sale and events</t>
  </si>
  <si>
    <t xml:space="preserve">Old Hats </t>
  </si>
  <si>
    <t>Merchandise Revenue</t>
  </si>
  <si>
    <t>Yoga</t>
  </si>
  <si>
    <t>Donations</t>
  </si>
  <si>
    <t xml:space="preserve">Sundays and Special Events </t>
  </si>
  <si>
    <t>Yoga Revenue</t>
  </si>
  <si>
    <t xml:space="preserve">Hamburgers </t>
  </si>
  <si>
    <t>Sold @ Weekly Ritual BBQ</t>
  </si>
  <si>
    <t xml:space="preserve">Cheeseburgers </t>
  </si>
  <si>
    <t>Movember Mochas</t>
  </si>
  <si>
    <t>TeaRoom</t>
  </si>
  <si>
    <t>Food Revenue</t>
  </si>
  <si>
    <t>Total Movember Revenue</t>
  </si>
  <si>
    <t>ENGWEEK</t>
  </si>
  <si>
    <t>Curling Ticket Sales</t>
  </si>
  <si>
    <t>T-sledz Ticket Sales</t>
  </si>
  <si>
    <t>All-Ages Ticket Sales</t>
  </si>
  <si>
    <t>Pub Crawl Ticket Sales</t>
  </si>
  <si>
    <t>Karaoke Ticket Sales</t>
  </si>
  <si>
    <t>Bubble Soccer Ticket Sales</t>
  </si>
  <si>
    <t>BOTB Ticket Sales</t>
  </si>
  <si>
    <t>Total EngWeek Revenue</t>
  </si>
  <si>
    <t>DEAN'S WINE &amp; CHEESE</t>
  </si>
  <si>
    <t>Wine</t>
  </si>
  <si>
    <t>Colio Estate Wines - Per Bottle</t>
  </si>
  <si>
    <t xml:space="preserve">Food </t>
  </si>
  <si>
    <t>Windmills Catering</t>
  </si>
  <si>
    <t>Juice</t>
  </si>
  <si>
    <t>For punch</t>
  </si>
  <si>
    <t>Ice</t>
  </si>
  <si>
    <t>Invitations</t>
  </si>
  <si>
    <t>Table Linen</t>
  </si>
  <si>
    <t>Canadian Linens - Table Cloths</t>
  </si>
  <si>
    <t>Laundry</t>
  </si>
  <si>
    <t>Canadian Linens - Laundry Charge</t>
  </si>
  <si>
    <t>Wine Glasses and Bowl</t>
  </si>
  <si>
    <t>A Party Centre</t>
  </si>
  <si>
    <t>Decorations</t>
  </si>
  <si>
    <t>Dollarama</t>
  </si>
  <si>
    <t>Total Dean's Wine &amp; Cheese Expenses</t>
  </si>
  <si>
    <t>Apparel</t>
  </si>
  <si>
    <t>For Chairs and Coordinators</t>
  </si>
  <si>
    <t>Advertising</t>
  </si>
  <si>
    <t>For any runover advertising costs of events</t>
  </si>
  <si>
    <t>MENTAL HEALTH</t>
  </si>
  <si>
    <t>EngSoc Printers</t>
  </si>
  <si>
    <t>Marketing Expenses</t>
  </si>
  <si>
    <t>Movie/Documentary Nights</t>
  </si>
  <si>
    <t>Popcorn</t>
  </si>
  <si>
    <t>Walmart - 220g Smartfood Bag</t>
  </si>
  <si>
    <t>Hot Chocolate</t>
  </si>
  <si>
    <t>Tearoom - Serves 50</t>
  </si>
  <si>
    <t>Hot Cups</t>
  </si>
  <si>
    <t>Tearoom - Per 100 units (leftovers will go to Events Locker for future use)</t>
  </si>
  <si>
    <t>Lids</t>
  </si>
  <si>
    <t>Sleeves</t>
  </si>
  <si>
    <t>Movie/Documentary Night Expenses</t>
  </si>
  <si>
    <t>Brunch &amp; Speaker Session</t>
  </si>
  <si>
    <t>Coffee</t>
  </si>
  <si>
    <t>Steeped Tea</t>
  </si>
  <si>
    <t>Packaged Juice</t>
  </si>
  <si>
    <t>Juice (concentrate)</t>
  </si>
  <si>
    <t>Muffin Tray</t>
  </si>
  <si>
    <t>Tearoom - One Dozen</t>
  </si>
  <si>
    <t>Fruit Tray</t>
  </si>
  <si>
    <t>Tearoom - Serves ~10</t>
  </si>
  <si>
    <t>Brunch &amp; Speaker Session Expenses</t>
  </si>
  <si>
    <t>Total Mental Health Expenses</t>
  </si>
  <si>
    <t>DECEMBER 6TH MEMORIAL</t>
  </si>
  <si>
    <t>Roses</t>
  </si>
  <si>
    <t>Red or deep violet</t>
  </si>
  <si>
    <t>Ribbon</t>
  </si>
  <si>
    <t>White</t>
  </si>
  <si>
    <t>Safety Pins</t>
  </si>
  <si>
    <t>For ribbons</t>
  </si>
  <si>
    <t>Eng Soc, 5¢/page, no tax</t>
  </si>
  <si>
    <t>Cardstock</t>
  </si>
  <si>
    <t>For invitations and programs</t>
  </si>
  <si>
    <t>Tearoom, w/ cups, cream, sugar</t>
  </si>
  <si>
    <t>4 platters from Metro</t>
  </si>
  <si>
    <t>Gift</t>
  </si>
  <si>
    <t>A gift for the speaker</t>
  </si>
  <si>
    <t>Total December 6th Memorial Expenses</t>
  </si>
  <si>
    <t>1 Cruise</t>
  </si>
  <si>
    <t>Responsibility Deposit</t>
  </si>
  <si>
    <t>Refundable</t>
  </si>
  <si>
    <t>DJ</t>
  </si>
  <si>
    <t>SOCAN Fees</t>
  </si>
  <si>
    <t>Buses</t>
  </si>
  <si>
    <t>James Reid-2 Trips</t>
  </si>
  <si>
    <t>Damage Deposit</t>
  </si>
  <si>
    <t>Refundable damage deposit</t>
  </si>
  <si>
    <t>StuCons</t>
  </si>
  <si>
    <t>4 hours, 7 StuCons (if no alcohol)</t>
  </si>
  <si>
    <t>Tickets</t>
  </si>
  <si>
    <t>For tickets Staples (500 sheets)</t>
  </si>
  <si>
    <t>Boat Cruise Expenses</t>
  </si>
  <si>
    <t>Chutes &amp; Lattes</t>
  </si>
  <si>
    <t>Booking tea room base fee</t>
  </si>
  <si>
    <t>Booking tea room (hourly rate)</t>
  </si>
  <si>
    <t>Coffees</t>
  </si>
  <si>
    <t>Desert trays</t>
  </si>
  <si>
    <t>Muffin trays</t>
  </si>
  <si>
    <t>Prize</t>
  </si>
  <si>
    <t>Gift certificates to tea room</t>
  </si>
  <si>
    <t>Chutes &amp; Lattes Expenses</t>
  </si>
  <si>
    <t>Booking Clark Hall Pub</t>
  </si>
  <si>
    <t>Incase drink target is not met</t>
  </si>
  <si>
    <t xml:space="preserve">Pizza </t>
  </si>
  <si>
    <t>Based on dominos website</t>
  </si>
  <si>
    <t>1st, 2nd and 3rd place prizes, merchandise from clark hall or gift certificates</t>
  </si>
  <si>
    <t>Open Mic Night Expenses</t>
  </si>
  <si>
    <t>Prizes (Thunderballz bars)</t>
  </si>
  <si>
    <t>Gym Rental</t>
  </si>
  <si>
    <t>Sound equipment (microphone and aux cord)</t>
  </si>
  <si>
    <t>Thunderballz Expenses</t>
  </si>
  <si>
    <t>Chess Tournament</t>
  </si>
  <si>
    <t>Tea room gift certificates</t>
  </si>
  <si>
    <t>Chess Tournament Expenses</t>
  </si>
  <si>
    <t>Booking the field</t>
  </si>
  <si>
    <t>for 200-249 people</t>
  </si>
  <si>
    <t>Prizes (pizza boxes)</t>
  </si>
  <si>
    <t>For everyone on the winning team</t>
  </si>
  <si>
    <t>Baseball bat</t>
  </si>
  <si>
    <t>Booking clark hall for BBQ</t>
  </si>
  <si>
    <t>Renting grills and equipment for the BBQ</t>
  </si>
  <si>
    <t>based on A&amp;B rental</t>
  </si>
  <si>
    <t>Hamburgers</t>
  </si>
  <si>
    <t>From Costco</t>
  </si>
  <si>
    <t>Hamburger buns</t>
  </si>
  <si>
    <t>Condiments (ketchup, mustard, relish)</t>
  </si>
  <si>
    <t>Cases of pop</t>
  </si>
  <si>
    <t>Cases of water</t>
  </si>
  <si>
    <t>Relay RaceExpenses</t>
  </si>
  <si>
    <t>Posters 8.5x11</t>
  </si>
  <si>
    <t>Posters 11x17</t>
  </si>
  <si>
    <t>Total EngVents Expenses</t>
  </si>
  <si>
    <t>TERRY FOX RUN</t>
  </si>
  <si>
    <t>Catering for Dinner</t>
  </si>
  <si>
    <t>Ramekins Catering</t>
  </si>
  <si>
    <t>Dinner Materials</t>
  </si>
  <si>
    <t>Napkins, Cutlery, Tablecloths, Plates, Glasses</t>
  </si>
  <si>
    <t>AV Equipment for Dinner</t>
  </si>
  <si>
    <t>Rent Through JDUC</t>
  </si>
  <si>
    <t>Book Venue for Dinner</t>
  </si>
  <si>
    <t>Sutherland Room in JDUC</t>
  </si>
  <si>
    <t>Guest Speakers for Dinner</t>
  </si>
  <si>
    <t>Waiting to Confirm</t>
  </si>
  <si>
    <t>Book PEC gym in Case of Rain</t>
  </si>
  <si>
    <t>Rain Option During Run</t>
  </si>
  <si>
    <t>Food for BBQ</t>
  </si>
  <si>
    <t>Hopefully donated by Kingston Store</t>
  </si>
  <si>
    <t>Sidewalk Sale Booth</t>
  </si>
  <si>
    <t xml:space="preserve">Split with Fix n' Clean </t>
  </si>
  <si>
    <t>For posters and advertising</t>
  </si>
  <si>
    <t>Total Terry Fox Run Expenses</t>
  </si>
  <si>
    <t>CAROL SERVICE</t>
  </si>
  <si>
    <t>Service</t>
  </si>
  <si>
    <t>Grant Hall Rental</t>
  </si>
  <si>
    <t>Organist</t>
  </si>
  <si>
    <t>Paid for by Chaplain</t>
  </si>
  <si>
    <t>Additional Decorations</t>
  </si>
  <si>
    <t>Poinsettias (Will be given away at the end as gifts)</t>
  </si>
  <si>
    <t>Speaker Equipment</t>
  </si>
  <si>
    <t>Renaissance Music - Subwoofer, speaker, mic, mic stands, cables, mixer</t>
  </si>
  <si>
    <t>Service Expenses</t>
  </si>
  <si>
    <t>Reception</t>
  </si>
  <si>
    <t>Fruit Trays</t>
  </si>
  <si>
    <t>Windmills</t>
  </si>
  <si>
    <t>Cookie Platter</t>
  </si>
  <si>
    <t>Subway</t>
  </si>
  <si>
    <t>Hot Beverages</t>
  </si>
  <si>
    <t>Tea Room</t>
  </si>
  <si>
    <t>Napkins + Plates</t>
  </si>
  <si>
    <t>Reception Expenses</t>
  </si>
  <si>
    <t>Advertisement</t>
  </si>
  <si>
    <t>In House Printing</t>
  </si>
  <si>
    <t>Thank-you Cards and dignitary invitations</t>
  </si>
  <si>
    <t>Staples</t>
  </si>
  <si>
    <t>Advertising Expenses</t>
  </si>
  <si>
    <t>Choir Initiative</t>
  </si>
  <si>
    <t>Sheet music</t>
  </si>
  <si>
    <t>Library</t>
  </si>
  <si>
    <t>For keyboard</t>
  </si>
  <si>
    <t>Choir Initiative Expenses</t>
  </si>
  <si>
    <t>Total Carol Service Expenses</t>
  </si>
  <si>
    <t>Cooked Hamburger Patties</t>
  </si>
  <si>
    <t>Purchased @ Giant Tiger (packs of 14)</t>
  </si>
  <si>
    <t>Burger Buns</t>
  </si>
  <si>
    <t>packs of 12</t>
  </si>
  <si>
    <t>Condiments</t>
  </si>
  <si>
    <t>Napkins</t>
  </si>
  <si>
    <t>Propane</t>
  </si>
  <si>
    <t>Expense if we run out</t>
  </si>
  <si>
    <t xml:space="preserve">Cheese </t>
  </si>
  <si>
    <t xml:space="preserve">Kraft Singles (packs of 16) </t>
  </si>
  <si>
    <t>Food Expenses</t>
  </si>
  <si>
    <t>Advertisements</t>
  </si>
  <si>
    <t>Print @ Dunning Hall</t>
  </si>
  <si>
    <t xml:space="preserve">Props for photos </t>
  </si>
  <si>
    <t xml:space="preserve">Dollar store to use at ritual and trivia </t>
  </si>
  <si>
    <t xml:space="preserve">Games at Ritual </t>
  </si>
  <si>
    <t xml:space="preserve">Ballons, razors, sharpies ect. </t>
  </si>
  <si>
    <t>Jacket Bars</t>
  </si>
  <si>
    <t>Qtradition</t>
  </si>
  <si>
    <t>Posterboard</t>
  </si>
  <si>
    <t>Bristol board + other props</t>
  </si>
  <si>
    <t>Advertisement Expenses</t>
  </si>
  <si>
    <t>Events</t>
  </si>
  <si>
    <t>Sidewalk Sale Registration</t>
  </si>
  <si>
    <t>Opening Band Cost</t>
  </si>
  <si>
    <t>Events Expenses</t>
  </si>
  <si>
    <t>Donation</t>
  </si>
  <si>
    <t xml:space="preserve">To Movember Committee </t>
  </si>
  <si>
    <t>TITLE 6</t>
  </si>
  <si>
    <t>TITLE 7</t>
  </si>
  <si>
    <t>Revenue</t>
  </si>
  <si>
    <t>Total Movember Expenses</t>
  </si>
  <si>
    <t>Curling</t>
  </si>
  <si>
    <t>Curling Club Deposit</t>
  </si>
  <si>
    <t>4 sheets</t>
  </si>
  <si>
    <t>Bussing</t>
  </si>
  <si>
    <t>Base Fee and Cleaning</t>
  </si>
  <si>
    <t>Stu Cons</t>
  </si>
  <si>
    <t>Assuming no increase in salary</t>
  </si>
  <si>
    <t>Duct Tape</t>
  </si>
  <si>
    <t>Assuming more in storage</t>
  </si>
  <si>
    <t>Curling Expenses</t>
  </si>
  <si>
    <t>All Ages</t>
  </si>
  <si>
    <t>Venue</t>
  </si>
  <si>
    <t>Fluid Night Club*</t>
  </si>
  <si>
    <t>Standard cost for DJ at nightclubs in Kingston</t>
  </si>
  <si>
    <t>Dependent on theme determined by committee</t>
  </si>
  <si>
    <t xml:space="preserve"> *Contract stipulates $400 deposit or half of total sales if exceeds $800, cost generated from last years budget</t>
  </si>
  <si>
    <t>All Ages Expenses</t>
  </si>
  <si>
    <t>Karaoke</t>
  </si>
  <si>
    <t>Prizes given to first participant and for staff who attend</t>
  </si>
  <si>
    <t>Karaoke Expenses</t>
  </si>
  <si>
    <t>BOTB</t>
  </si>
  <si>
    <t>Prize (cheque)</t>
  </si>
  <si>
    <t>Talent incentive</t>
  </si>
  <si>
    <t>Trophy + Engraving</t>
  </si>
  <si>
    <t>Prize for band</t>
  </si>
  <si>
    <t xml:space="preserve">Voting Papers </t>
  </si>
  <si>
    <t>To determine best band</t>
  </si>
  <si>
    <t>Pencils</t>
  </si>
  <si>
    <t>For voting purposes</t>
  </si>
  <si>
    <t>BOTB Expenses</t>
  </si>
  <si>
    <t>Bubble Soccer</t>
  </si>
  <si>
    <t xml:space="preserve">Pinnies </t>
  </si>
  <si>
    <t xml:space="preserve">To use as jerseys for each team </t>
  </si>
  <si>
    <t>Soccer Ball</t>
  </si>
  <si>
    <t>Special balls used for bubble soccer</t>
  </si>
  <si>
    <t>Bubble Ball</t>
  </si>
  <si>
    <t xml:space="preserve">The ball that the individual is inside </t>
  </si>
  <si>
    <t>Set-Up Charges</t>
  </si>
  <si>
    <t xml:space="preserve">Pump up the bubble balls, set up nets, etc. </t>
  </si>
  <si>
    <t>Venue Rental</t>
  </si>
  <si>
    <t>Rental of Mac Brown Gym</t>
  </si>
  <si>
    <t>Transportation</t>
  </si>
  <si>
    <t>To transport equipment from Toronto to venue</t>
  </si>
  <si>
    <t>Bubble Soccer Expenses</t>
  </si>
  <si>
    <t>Pub Crawl</t>
  </si>
  <si>
    <t>T-Shirts</t>
  </si>
  <si>
    <t xml:space="preserve">Provided to each participant </t>
  </si>
  <si>
    <t>Provided to winner of theme (TBA)</t>
  </si>
  <si>
    <t>Pub Crawl Expenses</t>
  </si>
  <si>
    <t>Thundersledz</t>
  </si>
  <si>
    <t>Canadian Tire</t>
  </si>
  <si>
    <t>Rope</t>
  </si>
  <si>
    <t>Audio Equipment</t>
  </si>
  <si>
    <t>Limestone Music</t>
  </si>
  <si>
    <t>Garbage Removal</t>
  </si>
  <si>
    <t>Extra Costs If No Snow Present</t>
  </si>
  <si>
    <t>Tim Hortons</t>
  </si>
  <si>
    <t>Thundersledz Expenses</t>
  </si>
  <si>
    <t>EngWeek Sweaters</t>
  </si>
  <si>
    <t>Engsoc - Colour Printing</t>
  </si>
  <si>
    <t>Tent Cards</t>
  </si>
  <si>
    <t>Staples - Box of 100</t>
  </si>
  <si>
    <t xml:space="preserve">Tickets </t>
  </si>
  <si>
    <t>Food Colouring</t>
  </si>
  <si>
    <t>Purple Turbo</t>
  </si>
  <si>
    <t>Wristbands</t>
  </si>
  <si>
    <t>Online Order</t>
  </si>
  <si>
    <t>Buttons</t>
  </si>
  <si>
    <t>Total EngWeek Expenses</t>
  </si>
  <si>
    <t>Director of Finance- Connor McMillan</t>
  </si>
  <si>
    <t>Financial Officer</t>
  </si>
  <si>
    <t>18-010</t>
  </si>
  <si>
    <t>$12/hr, max 6 hours per week</t>
  </si>
  <si>
    <t>Total Financial Officer Expenses</t>
  </si>
  <si>
    <t>Bank of EngSoc</t>
  </si>
  <si>
    <t>18-020</t>
  </si>
  <si>
    <t>Appreciation Dinner</t>
  </si>
  <si>
    <t>Thank the development team</t>
  </si>
  <si>
    <t>Total Bank of EngSoc Expenses</t>
  </si>
  <si>
    <t>DIRECTOR OF FIRST YEARS - ALAN GOODMAN</t>
  </si>
  <si>
    <t>First Year Conference</t>
  </si>
  <si>
    <t>18-001</t>
  </si>
  <si>
    <t>Ticket</t>
  </si>
  <si>
    <t>Ticket to attend the conference</t>
  </si>
  <si>
    <t>Total First Year Conference Revenue</t>
  </si>
  <si>
    <t>First Year Exec</t>
  </si>
  <si>
    <t>Pass Crests</t>
  </si>
  <si>
    <t>Underage year exec appreciation</t>
  </si>
  <si>
    <t>Total First Year Exec Expenses</t>
  </si>
  <si>
    <t>FYPCOs</t>
  </si>
  <si>
    <t>FYPCO appreciation</t>
  </si>
  <si>
    <t>18-021</t>
  </si>
  <si>
    <t>Treats &amp; Food</t>
  </si>
  <si>
    <t>For meetings &amp; FYPCO/Director social</t>
  </si>
  <si>
    <t>18-022</t>
  </si>
  <si>
    <t>Conference Tickets</t>
  </si>
  <si>
    <t>For each FYPCO to attend one conference</t>
  </si>
  <si>
    <t>Total FYPCO Expenses</t>
  </si>
  <si>
    <t>18-030</t>
  </si>
  <si>
    <t>Delegate Package</t>
  </si>
  <si>
    <t>Name tags etc.</t>
  </si>
  <si>
    <t>18-031</t>
  </si>
  <si>
    <t>JDUC</t>
  </si>
  <si>
    <t>18-032</t>
  </si>
  <si>
    <t>Small gifts</t>
  </si>
  <si>
    <t>Speaker appreciation</t>
  </si>
  <si>
    <t>18-033</t>
  </si>
  <si>
    <t>18-034</t>
  </si>
  <si>
    <t>Tea Room Catering</t>
  </si>
  <si>
    <t>Coffee for the morning</t>
  </si>
  <si>
    <t>18-035</t>
  </si>
  <si>
    <t>Hot Chocolate for the morning</t>
  </si>
  <si>
    <t>18-036</t>
  </si>
  <si>
    <t>Lunch</t>
  </si>
  <si>
    <t>18-037</t>
  </si>
  <si>
    <t>Dinner</t>
  </si>
  <si>
    <t>18-038</t>
  </si>
  <si>
    <t>Conference Swag</t>
  </si>
  <si>
    <t>Bars for some delegats, other specifics TBD</t>
  </si>
  <si>
    <t>18-039</t>
  </si>
  <si>
    <t>Food for the teaser event</t>
  </si>
  <si>
    <t>Total First Year Conference Expenses</t>
  </si>
  <si>
    <t>Physics Cookies</t>
  </si>
  <si>
    <t>18-040</t>
  </si>
  <si>
    <t>Subway cookies</t>
  </si>
  <si>
    <t>APSC111 Midterm 1 cookies</t>
  </si>
  <si>
    <t>18-041</t>
  </si>
  <si>
    <t>APSC111 Midterm 2 cookies</t>
  </si>
  <si>
    <t>18-042</t>
  </si>
  <si>
    <t>APSC112 Midterm 1 cookies</t>
  </si>
  <si>
    <t>18-043</t>
  </si>
  <si>
    <t>APSC112 Midterm 2 cookies</t>
  </si>
  <si>
    <t>18-044</t>
  </si>
  <si>
    <t>J-Section APSC 112 Midterm 1 cookies</t>
  </si>
  <si>
    <t>18-045</t>
  </si>
  <si>
    <t>J-Section APSC 112 Midterm 2 cookies</t>
  </si>
  <si>
    <t>Total Physics Cookies Expenses</t>
  </si>
  <si>
    <t>Exam Stress Relief</t>
  </si>
  <si>
    <t>18-050</t>
  </si>
  <si>
    <t>18-051</t>
  </si>
  <si>
    <t>18-052</t>
  </si>
  <si>
    <t>Total Exam Stress Relief Expenses</t>
  </si>
  <si>
    <t>Involvement Fair</t>
  </si>
  <si>
    <t>18-060</t>
  </si>
  <si>
    <t>18-061</t>
  </si>
  <si>
    <t>Large Pizza</t>
  </si>
  <si>
    <t>Total Involverment Fair Expenses</t>
  </si>
  <si>
    <t>Games Night</t>
  </si>
  <si>
    <t>18-070</t>
  </si>
  <si>
    <t>Clark Hall Pub</t>
  </si>
  <si>
    <t>18-071</t>
  </si>
  <si>
    <t>18-072</t>
  </si>
  <si>
    <t>Drinks</t>
  </si>
  <si>
    <t>2L Soda</t>
  </si>
  <si>
    <t>18-073</t>
  </si>
  <si>
    <t>Bars</t>
  </si>
  <si>
    <t>Total Games Night Expenses</t>
  </si>
  <si>
    <t>Director of Human Resources - Rachel McConnell</t>
  </si>
  <si>
    <t>INVOLVEMENT FAIRS (FALL &amp; WINTER)</t>
  </si>
  <si>
    <t>25-010</t>
  </si>
  <si>
    <t>11"x17" for advertisement</t>
  </si>
  <si>
    <t>25-011</t>
  </si>
  <si>
    <t>Assorted Baked Good Tray</t>
  </si>
  <si>
    <t>25-012</t>
  </si>
  <si>
    <t>Wrap Platter</t>
  </si>
  <si>
    <t xml:space="preserve">Meat and vegetable </t>
  </si>
  <si>
    <t>25-013</t>
  </si>
  <si>
    <t>1 gallon each from CoGro</t>
  </si>
  <si>
    <t>25-014</t>
  </si>
  <si>
    <t>Soft Drinks</t>
  </si>
  <si>
    <t>Total</t>
  </si>
  <si>
    <t>RECRUITMENT OFFICER</t>
  </si>
  <si>
    <t>25-020</t>
  </si>
  <si>
    <t>For recruitment events (large boxes)</t>
  </si>
  <si>
    <t>25-021</t>
  </si>
  <si>
    <t>For recruitment events (cases)</t>
  </si>
  <si>
    <t>25-022</t>
  </si>
  <si>
    <t>Recruitment Incentives</t>
  </si>
  <si>
    <t>To encourage participation in events</t>
  </si>
  <si>
    <t>FEEDBACK OFFICER</t>
  </si>
  <si>
    <t>25-030</t>
  </si>
  <si>
    <t>Survey Incentives</t>
  </si>
  <si>
    <t>Tea Room gift cards</t>
  </si>
  <si>
    <t>25-031</t>
  </si>
  <si>
    <t>Survey Software</t>
  </si>
  <si>
    <t>1 year SurveyGizmo Pro subscription</t>
  </si>
  <si>
    <t>HIRING TOWN HALL (FALL &amp; WINTER)</t>
  </si>
  <si>
    <t>25-040</t>
  </si>
  <si>
    <t>Tea Room Drinks</t>
  </si>
  <si>
    <t>Open Bar</t>
  </si>
  <si>
    <t>25-041</t>
  </si>
  <si>
    <t>25-042</t>
  </si>
  <si>
    <t>Tea Room Rental Fee</t>
  </si>
  <si>
    <t>Renting for 2 hours</t>
  </si>
  <si>
    <t>HR TEAM APPRECIATION</t>
  </si>
  <si>
    <t>25-050</t>
  </si>
  <si>
    <t>Spontaneous appreciation gift</t>
  </si>
  <si>
    <t>Will be given to team members to boost morale</t>
  </si>
  <si>
    <t>MANAGER APPRECIATION</t>
  </si>
  <si>
    <t>25-060</t>
  </si>
  <si>
    <t>Will be given to managers to boost morale</t>
  </si>
  <si>
    <t>EQUITY OFFICER</t>
  </si>
  <si>
    <t>25-071</t>
  </si>
  <si>
    <t>EquiTEA Catering</t>
  </si>
  <si>
    <t>For equity town halls</t>
  </si>
  <si>
    <t>25-072</t>
  </si>
  <si>
    <t>25-073</t>
  </si>
  <si>
    <t>To advertise equity town halls</t>
  </si>
  <si>
    <t>25-074</t>
  </si>
  <si>
    <t>Incentives for survey/town hall participation</t>
  </si>
  <si>
    <t>25-075</t>
  </si>
  <si>
    <t>Hospitality gift</t>
  </si>
  <si>
    <t>For equity speaker</t>
  </si>
  <si>
    <t>ERB</t>
  </si>
  <si>
    <t>25-080</t>
  </si>
  <si>
    <t>1500 ERB business cards</t>
  </si>
  <si>
    <t>Single-sided P&amp;CC printing</t>
  </si>
  <si>
    <t>25-081</t>
  </si>
  <si>
    <t>ERB dinner</t>
  </si>
  <si>
    <t>Will be given to ERB as a thank you</t>
  </si>
  <si>
    <t>25-082</t>
  </si>
  <si>
    <t>Hiring Fair Display</t>
  </si>
  <si>
    <t>Director of Information Technology - Robert Saunders</t>
  </si>
  <si>
    <t>Websites</t>
  </si>
  <si>
    <t>21-001</t>
  </si>
  <si>
    <t>Domain Management Fee</t>
  </si>
  <si>
    <t>Domain name fee recovery - Expiry</t>
  </si>
  <si>
    <t>21-002</t>
  </si>
  <si>
    <t>Domain name fee recovery - Name.com</t>
  </si>
  <si>
    <t>Total Website Revenue</t>
  </si>
  <si>
    <t>Hardware</t>
  </si>
  <si>
    <t>21-010</t>
  </si>
  <si>
    <t>Server Stack</t>
  </si>
  <si>
    <t>clarkhallpub.ca server stack</t>
  </si>
  <si>
    <t>Total Hardware Revenue</t>
  </si>
  <si>
    <t>Email/Network</t>
  </si>
  <si>
    <t>21-020</t>
  </si>
  <si>
    <t>License Fee</t>
  </si>
  <si>
    <t>AMS/For Microsoft</t>
  </si>
  <si>
    <t>Total Email/Network Expenses</t>
  </si>
  <si>
    <t>21-030</t>
  </si>
  <si>
    <t>Expiry</t>
  </si>
  <si>
    <t>21-031</t>
  </si>
  <si>
    <t>Name.com</t>
  </si>
  <si>
    <t>21-032</t>
  </si>
  <si>
    <t>Akismet</t>
  </si>
  <si>
    <t>Wordpress Plugin</t>
  </si>
  <si>
    <t>Total Website Expenses</t>
  </si>
  <si>
    <t>IT Team</t>
  </si>
  <si>
    <t>21-040</t>
  </si>
  <si>
    <t>"Secret Service" Bars</t>
  </si>
  <si>
    <t>21-042</t>
  </si>
  <si>
    <t>Logo Design</t>
  </si>
  <si>
    <t>21-043</t>
  </si>
  <si>
    <t>Pizza/Food</t>
  </si>
  <si>
    <t>For meetings, 18 Meetings, $4/person</t>
  </si>
  <si>
    <t>Total IT Team Incintivization Expenses</t>
  </si>
  <si>
    <t>Servers</t>
  </si>
  <si>
    <t>21-050</t>
  </si>
  <si>
    <t>Rackspace Servers</t>
  </si>
  <si>
    <t>Cloud Servers</t>
  </si>
  <si>
    <t>21-051</t>
  </si>
  <si>
    <t>Rackspace Services</t>
  </si>
  <si>
    <t>Cloud Databases</t>
  </si>
  <si>
    <t>21-052</t>
  </si>
  <si>
    <t>Cloud Load Balancers</t>
  </si>
  <si>
    <t>21-053</t>
  </si>
  <si>
    <t>Cloud Block Storage</t>
  </si>
  <si>
    <t>21-054</t>
  </si>
  <si>
    <t>Cloud Files</t>
  </si>
  <si>
    <t>21-055</t>
  </si>
  <si>
    <t>Cloud Bandwidth</t>
  </si>
  <si>
    <t>21-056</t>
  </si>
  <si>
    <t>Cloud Backup</t>
  </si>
  <si>
    <t>Total Server Expenses</t>
  </si>
  <si>
    <t>Software</t>
  </si>
  <si>
    <t>21-060</t>
  </si>
  <si>
    <t>1Password</t>
  </si>
  <si>
    <t xml:space="preserve">Password Storage, 4 People, 12/months </t>
  </si>
  <si>
    <t>21-061</t>
  </si>
  <si>
    <t>License Fees</t>
  </si>
  <si>
    <t>EngSoc Apply License Fees</t>
  </si>
  <si>
    <t>Total Software Expenses</t>
  </si>
  <si>
    <t>Web Training</t>
  </si>
  <si>
    <t>21-070</t>
  </si>
  <si>
    <t>Food for training session (2) - 20 People, $4/person</t>
  </si>
  <si>
    <t>Total WebTraining Expenses</t>
  </si>
  <si>
    <t>Director of Internal Affairs - Lianne Zelsman</t>
  </si>
  <si>
    <t>Council</t>
  </si>
  <si>
    <t>24-010</t>
  </si>
  <si>
    <t>Placard Printing</t>
  </si>
  <si>
    <t>For new members after Council transitions</t>
  </si>
  <si>
    <t>24-011</t>
  </si>
  <si>
    <t>Laminating</t>
  </si>
  <si>
    <t>For voting cards</t>
  </si>
  <si>
    <t>24-012</t>
  </si>
  <si>
    <t>Council Printing</t>
  </si>
  <si>
    <t>Average 40 copies x 4 pages</t>
  </si>
  <si>
    <t>24-013</t>
  </si>
  <si>
    <t>Annual General Meeting Printing</t>
  </si>
  <si>
    <t xml:space="preserve">Average 40 copies x 10 pages  </t>
  </si>
  <si>
    <t>24-014</t>
  </si>
  <si>
    <t>Council Pizza</t>
  </si>
  <si>
    <t>September 15th, Per person</t>
  </si>
  <si>
    <t>24-015</t>
  </si>
  <si>
    <t>September 29th, Per person</t>
  </si>
  <si>
    <t>24-016</t>
  </si>
  <si>
    <t>October 13th (Bring-a-Friend Day), Per person</t>
  </si>
  <si>
    <t>24-017</t>
  </si>
  <si>
    <t>October 27th, Per person</t>
  </si>
  <si>
    <t>24-018</t>
  </si>
  <si>
    <t>November 10th, Per person</t>
  </si>
  <si>
    <t>24-019</t>
  </si>
  <si>
    <t>November 24th, Per person</t>
  </si>
  <si>
    <t>24-020</t>
  </si>
  <si>
    <t>January 12th, Per person</t>
  </si>
  <si>
    <t>24-021</t>
  </si>
  <si>
    <t>January 26th (Bring-a-Friend Day), Per person</t>
  </si>
  <si>
    <t>24-022</t>
  </si>
  <si>
    <t>February 9th, Per person</t>
  </si>
  <si>
    <t>24-023</t>
  </si>
  <si>
    <t>March 16th, Per person</t>
  </si>
  <si>
    <t>24-024</t>
  </si>
  <si>
    <t>March 30th, Per person</t>
  </si>
  <si>
    <t>24-025</t>
  </si>
  <si>
    <t>Annual General Meeting, Per person</t>
  </si>
  <si>
    <t>Total Council Expenses</t>
  </si>
  <si>
    <t>Elections</t>
  </si>
  <si>
    <t>General</t>
  </si>
  <si>
    <t>24-030</t>
  </si>
  <si>
    <t>Candidate Refunds</t>
  </si>
  <si>
    <t>24-031</t>
  </si>
  <si>
    <t>Vice Presidents/Senators</t>
  </si>
  <si>
    <t>24-032</t>
  </si>
  <si>
    <t>Advertising (Nominations and Voting)</t>
  </si>
  <si>
    <t>24-033</t>
  </si>
  <si>
    <t>Debates (Night 1), Per person</t>
  </si>
  <si>
    <t>24-034</t>
  </si>
  <si>
    <t>24-035</t>
  </si>
  <si>
    <t>Debates (Night 2), Per person</t>
  </si>
  <si>
    <t>24-036</t>
  </si>
  <si>
    <t>24-037</t>
  </si>
  <si>
    <t>For debates (both nights)</t>
  </si>
  <si>
    <t>24-038</t>
  </si>
  <si>
    <t>Voting Software</t>
  </si>
  <si>
    <t>From AMS</t>
  </si>
  <si>
    <t>24-039</t>
  </si>
  <si>
    <t>Refreshments</t>
  </si>
  <si>
    <t>Executive Meet and Greet (x2)</t>
  </si>
  <si>
    <t>24-040</t>
  </si>
  <si>
    <t>Timbits (50 Pack)</t>
  </si>
  <si>
    <t>Handed out at voting booths</t>
  </si>
  <si>
    <t>24-041</t>
  </si>
  <si>
    <t>Elections Team Appreciation</t>
  </si>
  <si>
    <t>Dinner after Exec Elections, Per person</t>
  </si>
  <si>
    <t>Year Exec</t>
  </si>
  <si>
    <t>24-042</t>
  </si>
  <si>
    <t>Sci' 20 Elections, Per person</t>
  </si>
  <si>
    <t>24-043</t>
  </si>
  <si>
    <t>Stirling Hall Auditorium Room Booking</t>
  </si>
  <si>
    <t>Sci' 20 Elections</t>
  </si>
  <si>
    <t>24-044</t>
  </si>
  <si>
    <t>Sci' 19 Elections, Per person</t>
  </si>
  <si>
    <t>24-045</t>
  </si>
  <si>
    <t>Sci' 18 Elections, Per person</t>
  </si>
  <si>
    <t>24-046</t>
  </si>
  <si>
    <t>Sci' 17 Elections, Per person</t>
  </si>
  <si>
    <t>24-047</t>
  </si>
  <si>
    <t>Sci' 17 Re-elections, Per person</t>
  </si>
  <si>
    <t>24-048</t>
  </si>
  <si>
    <t>Total Elections Expenses</t>
  </si>
  <si>
    <t>Awards</t>
  </si>
  <si>
    <t>24-050</t>
  </si>
  <si>
    <t>Awards (certificates and frames)</t>
  </si>
  <si>
    <t>For students</t>
  </si>
  <si>
    <t>24-051</t>
  </si>
  <si>
    <t>Awards (certificates, frames and gifts)</t>
  </si>
  <si>
    <t>For professors/teaching assistants</t>
  </si>
  <si>
    <t>24-052</t>
  </si>
  <si>
    <t>Awards Committee, Per person</t>
  </si>
  <si>
    <t>24-053</t>
  </si>
  <si>
    <t>24-054</t>
  </si>
  <si>
    <t>Sword</t>
  </si>
  <si>
    <t>Engraving</t>
  </si>
  <si>
    <t>24-055</t>
  </si>
  <si>
    <t>Awards Plaque</t>
  </si>
  <si>
    <t>Updating winners</t>
  </si>
  <si>
    <t>Total Awards Expenses</t>
  </si>
  <si>
    <t>Banquet</t>
  </si>
  <si>
    <t>24-060</t>
  </si>
  <si>
    <t>Room Rental</t>
  </si>
  <si>
    <t>Capacity: 150-170</t>
  </si>
  <si>
    <t>24-061</t>
  </si>
  <si>
    <t>Per person</t>
  </si>
  <si>
    <t>24-062</t>
  </si>
  <si>
    <t>Per bottle</t>
  </si>
  <si>
    <t>24-063</t>
  </si>
  <si>
    <t>Gratuities</t>
  </si>
  <si>
    <t>For banquet</t>
  </si>
  <si>
    <t>24-064</t>
  </si>
  <si>
    <t>Busing</t>
  </si>
  <si>
    <t>From banquet to campus</t>
  </si>
  <si>
    <t>24-065</t>
  </si>
  <si>
    <t>Programs</t>
  </si>
  <si>
    <t>For banquet guests</t>
  </si>
  <si>
    <t>24-066</t>
  </si>
  <si>
    <t>Name Cards</t>
  </si>
  <si>
    <t>For tables</t>
  </si>
  <si>
    <t>24-067</t>
  </si>
  <si>
    <t>Student Constables</t>
  </si>
  <si>
    <t>To maintain safety</t>
  </si>
  <si>
    <t>24-068</t>
  </si>
  <si>
    <t>RSVP Software</t>
  </si>
  <si>
    <t>RSVPify - 1 event subscription</t>
  </si>
  <si>
    <t>Total Banquet Expenses</t>
  </si>
  <si>
    <t>Director of Professional Development - Nathaniel Wong</t>
  </si>
  <si>
    <t>AutoCAD Participation Fees</t>
  </si>
  <si>
    <t>Fall 1 Participant Cost</t>
  </si>
  <si>
    <t>Fall 2 Participant Cost</t>
  </si>
  <si>
    <t>Winter 1 Participant Cost</t>
  </si>
  <si>
    <t>Winter 2 Participant Cost</t>
  </si>
  <si>
    <t>Total AutoCAD Participant Fees Revenue</t>
  </si>
  <si>
    <t>AutoDesk Participation Fees</t>
  </si>
  <si>
    <t>Total AutoDesk Participant Fees Revenue</t>
  </si>
  <si>
    <t>Alumni Networking Summit</t>
  </si>
  <si>
    <t>Event Participation Fee</t>
  </si>
  <si>
    <t>150 less 21 PD members</t>
  </si>
  <si>
    <t>Sponsorship</t>
  </si>
  <si>
    <t>Total Alumni Networking Summit Revenue</t>
  </si>
  <si>
    <t>AutoCAD Workshops</t>
  </si>
  <si>
    <t>Fall 1 Participant Fees</t>
  </si>
  <si>
    <t>Fall 1 Instructor Cost</t>
  </si>
  <si>
    <t>Fall 1 Catering</t>
  </si>
  <si>
    <t>Fall 2 Participant Fees</t>
  </si>
  <si>
    <t>Fall 2 Instructor Cost</t>
  </si>
  <si>
    <t>Fall 2 Catering</t>
  </si>
  <si>
    <t>Winter 1 Participant Fees</t>
  </si>
  <si>
    <t>Winter 1 Instructor Cost</t>
  </si>
  <si>
    <t>Winter 1 Catering</t>
  </si>
  <si>
    <t>Winter 2 Participant Fees</t>
  </si>
  <si>
    <t>Winter 2 Instructor Cost</t>
  </si>
  <si>
    <t>Winter 2 Catering</t>
  </si>
  <si>
    <t>Total AutoCAD Expenses</t>
  </si>
  <si>
    <t>AutoDesk Workshops</t>
  </si>
  <si>
    <t>Total AutoDesk Expenses</t>
  </si>
  <si>
    <t>Discipline Workshops</t>
  </si>
  <si>
    <t>Instructor Gifts</t>
  </si>
  <si>
    <t>Ballroom ($3000),  Terrace ($650), St Patrick ($650), St David ($650)</t>
  </si>
  <si>
    <t>ballroom ($3000),  Terrace ($600), St Patrick ($600), St David ($600)</t>
  </si>
  <si>
    <t>Snacks</t>
  </si>
  <si>
    <t>Busses to Toronto</t>
  </si>
  <si>
    <t>Banner</t>
  </si>
  <si>
    <t>Specifically for Networking Summit</t>
  </si>
  <si>
    <t>Water Bottle</t>
  </si>
  <si>
    <t>Lanyard</t>
  </si>
  <si>
    <t>Pen</t>
  </si>
  <si>
    <t>Bag</t>
  </si>
  <si>
    <t>Just for Alumni</t>
  </si>
  <si>
    <t>Projector Screen</t>
  </si>
  <si>
    <t>Microphone</t>
  </si>
  <si>
    <t>Internet</t>
  </si>
  <si>
    <t>Gifts</t>
  </si>
  <si>
    <t>Gas</t>
  </si>
  <si>
    <t>Team driving up day before</t>
  </si>
  <si>
    <t>Accomodations</t>
  </si>
  <si>
    <t>For team staying night before</t>
  </si>
  <si>
    <t>Total Alumni Networking Summit Expenses</t>
  </si>
  <si>
    <t>Networking Events</t>
  </si>
  <si>
    <t>Fall Beverages</t>
  </si>
  <si>
    <t>Fall Food</t>
  </si>
  <si>
    <t>Cheese&amp;Crackers/Veggies&amp;Dip</t>
  </si>
  <si>
    <t>Fall Venue</t>
  </si>
  <si>
    <t>Eliza S. Gordon Dining Room (On Campus)</t>
  </si>
  <si>
    <t>Winter Beverages</t>
  </si>
  <si>
    <t>Winter Food</t>
  </si>
  <si>
    <t>Winter Venue</t>
  </si>
  <si>
    <t>Total Networking Expenses</t>
  </si>
  <si>
    <t>Homecoming Panel</t>
  </si>
  <si>
    <t>Beverages</t>
  </si>
  <si>
    <t>12 Pack of Pop</t>
  </si>
  <si>
    <t>Chairs</t>
  </si>
  <si>
    <t>Speakers</t>
  </si>
  <si>
    <t>Tables</t>
  </si>
  <si>
    <t>Total Homecoming Panel Expenses</t>
  </si>
  <si>
    <t>FYC Panel</t>
  </si>
  <si>
    <t>Queen's clothing and wine</t>
  </si>
  <si>
    <t>Total FYC Panel Expenses</t>
  </si>
  <si>
    <t>PD Team</t>
  </si>
  <si>
    <t>Event Attire</t>
  </si>
  <si>
    <t xml:space="preserve">Clothing for PD Team </t>
  </si>
  <si>
    <t>Business Cards</t>
  </si>
  <si>
    <t>Name Tags</t>
  </si>
  <si>
    <t>PD Banner</t>
  </si>
  <si>
    <t>Long Distance Calling</t>
  </si>
  <si>
    <t>Total PD Team Expenses</t>
  </si>
  <si>
    <t>QCA</t>
  </si>
  <si>
    <t>Frosh Booth</t>
  </si>
  <si>
    <t>Engineering Consulting Panel</t>
  </si>
  <si>
    <t>Consulting Week</t>
  </si>
  <si>
    <t>Total QCA Expenses</t>
  </si>
  <si>
    <t>Speaker Series</t>
  </si>
  <si>
    <t>Costs of Via Rail from GTA or Ottawa</t>
  </si>
  <si>
    <t>For Speakers</t>
  </si>
  <si>
    <t>Total Speaker Series Expenses</t>
  </si>
  <si>
    <t>Participant Incentives</t>
  </si>
  <si>
    <t>17-130</t>
  </si>
  <si>
    <t>Tea room gift cards</t>
  </si>
  <si>
    <t>Director of Services - Tyler Snook</t>
  </si>
  <si>
    <t>Services Week</t>
  </si>
  <si>
    <t>20-010</t>
  </si>
  <si>
    <t>Miscellaneous Services Week Expenses</t>
  </si>
  <si>
    <t>This line will be to cover any promotions for Services Week. I am still in the planning stages of this event and intend to seek out ample feedback before making any hard plans, but I still wanted to set myself a realistic budget cap. Last year, services night costed over $1,000 and drove minimal extra revenue</t>
  </si>
  <si>
    <t>Total Service Night Expenses</t>
  </si>
  <si>
    <t>Fall Manager Appreciation</t>
  </si>
  <si>
    <t>20-020</t>
  </si>
  <si>
    <t>Manager Dinner</t>
  </si>
  <si>
    <t>$30.00 per person</t>
  </si>
  <si>
    <t>Total Fall Manager Appreciation Expenses</t>
  </si>
  <si>
    <t>Winter Manager Appreciation</t>
  </si>
  <si>
    <t>20-030</t>
  </si>
  <si>
    <t>Total Winter Manager Appreciation Expenses</t>
  </si>
  <si>
    <t>Manager and Staff Applications Advertisement</t>
  </si>
  <si>
    <t>20-040</t>
  </si>
  <si>
    <t xml:space="preserve">The Journal Advertisement </t>
  </si>
  <si>
    <t>Half Page Advertisement // One For Manger Application Period and One For Staff Application Period</t>
  </si>
  <si>
    <t>Poster</t>
  </si>
  <si>
    <t>P&amp;CC 11x17</t>
  </si>
  <si>
    <t>Total Manager and Staff Applications Advertisement Expenses</t>
  </si>
  <si>
    <t>iCon Supplies</t>
  </si>
  <si>
    <t>20-050</t>
  </si>
  <si>
    <t>TBD, on Heather's Request</t>
  </si>
  <si>
    <t>Total iCon Supply Expenses</t>
  </si>
  <si>
    <t>Manager Training</t>
  </si>
  <si>
    <t>20-060</t>
  </si>
  <si>
    <t>Pizza for Managers</t>
  </si>
  <si>
    <t>Planning on buying pizza for two meetings</t>
  </si>
  <si>
    <t>Total Manager Training Expenses</t>
  </si>
  <si>
    <t>iCon Transition Dinner</t>
  </si>
  <si>
    <t>20-070</t>
  </si>
  <si>
    <t>Head  iCon and Incoming Head iCon</t>
  </si>
  <si>
    <t>Total iCon Transition Dinner Expenses</t>
  </si>
  <si>
    <t>iCon Social</t>
  </si>
  <si>
    <t>20-080</t>
  </si>
  <si>
    <t>Total iCon Social Expenses</t>
  </si>
  <si>
    <t>Three Events TBD</t>
  </si>
  <si>
    <t>All Ages Event</t>
  </si>
  <si>
    <t>Clark booking</t>
  </si>
  <si>
    <t>Prize for BOTB</t>
  </si>
  <si>
    <t>Cleaning supplies</t>
  </si>
  <si>
    <t xml:space="preserve">Add to supply closet </t>
  </si>
  <si>
    <t>Payback Volunteers</t>
  </si>
  <si>
    <t>posters, flyers, etc.</t>
  </si>
  <si>
    <t>Sponser Appreciation</t>
  </si>
  <si>
    <t xml:space="preserve">letters, t shirts </t>
  </si>
  <si>
    <t>Tea and Coffee</t>
  </si>
  <si>
    <t>tim hortons</t>
  </si>
  <si>
    <t xml:space="preserve">Timbits </t>
  </si>
  <si>
    <t xml:space="preserve">tim hortons </t>
  </si>
  <si>
    <t xml:space="preserve">Lunch for volunteers </t>
  </si>
  <si>
    <t xml:space="preserve">Snacks for volunteers </t>
  </si>
  <si>
    <t>granola bars, juice, etc.</t>
  </si>
  <si>
    <t>misc.</t>
  </si>
  <si>
    <t>if sponsership fails</t>
  </si>
  <si>
    <t xml:space="preserve">Fall Fix n Clean </t>
  </si>
  <si>
    <t xml:space="preserve">Winter Fix n Clean </t>
  </si>
  <si>
    <t>Sweaters</t>
  </si>
  <si>
    <t>For committee to wear at events</t>
  </si>
  <si>
    <t>22-011</t>
  </si>
  <si>
    <t>22-012</t>
  </si>
  <si>
    <t>22-013</t>
  </si>
  <si>
    <t>22-014</t>
  </si>
  <si>
    <t>22-015</t>
  </si>
  <si>
    <t>22-021</t>
  </si>
  <si>
    <t>22-022</t>
  </si>
  <si>
    <t>22-023</t>
  </si>
  <si>
    <t>22-024</t>
  </si>
  <si>
    <t>22-025</t>
  </si>
  <si>
    <t>22-026</t>
  </si>
  <si>
    <t>22-027</t>
  </si>
  <si>
    <t>22-028</t>
  </si>
  <si>
    <t>22-029</t>
  </si>
  <si>
    <t>22-031</t>
  </si>
  <si>
    <t>22-032</t>
  </si>
  <si>
    <t>22-033</t>
  </si>
  <si>
    <t>22-034</t>
  </si>
  <si>
    <t>22-035</t>
  </si>
  <si>
    <t>22-036</t>
  </si>
  <si>
    <t>22-037</t>
  </si>
  <si>
    <t>22-041</t>
  </si>
  <si>
    <t>22-042</t>
  </si>
  <si>
    <t>22-043</t>
  </si>
  <si>
    <t>22-044</t>
  </si>
  <si>
    <t>22-045</t>
  </si>
  <si>
    <t>22-046</t>
  </si>
  <si>
    <t>22-047</t>
  </si>
  <si>
    <t>22-048</t>
  </si>
  <si>
    <t>22-049</t>
  </si>
  <si>
    <t>22-051</t>
  </si>
  <si>
    <t>22-052</t>
  </si>
  <si>
    <t>22-061</t>
  </si>
  <si>
    <t>22-071</t>
  </si>
  <si>
    <t>22-072</t>
  </si>
  <si>
    <t>22-073</t>
  </si>
  <si>
    <t>22-074</t>
  </si>
  <si>
    <t>22-075</t>
  </si>
  <si>
    <t>22-081</t>
  </si>
  <si>
    <t>22-083</t>
  </si>
  <si>
    <t>22-082</t>
  </si>
  <si>
    <t>22-084</t>
  </si>
  <si>
    <t>22-085</t>
  </si>
  <si>
    <t>22-086</t>
  </si>
  <si>
    <t>22-087</t>
  </si>
  <si>
    <t>22-088</t>
  </si>
  <si>
    <t>22-091</t>
  </si>
  <si>
    <t>22-092</t>
  </si>
  <si>
    <t>22-093</t>
  </si>
  <si>
    <t>22-094</t>
  </si>
  <si>
    <t>22-095</t>
  </si>
  <si>
    <t>22-096</t>
  </si>
  <si>
    <t>22-097</t>
  </si>
  <si>
    <t>22-098</t>
  </si>
  <si>
    <t>22-101</t>
  </si>
  <si>
    <t>22-102</t>
  </si>
  <si>
    <t>22-103</t>
  </si>
  <si>
    <t>22-104</t>
  </si>
  <si>
    <t>22-105</t>
  </si>
  <si>
    <t>22-106</t>
  </si>
  <si>
    <t>22-107</t>
  </si>
  <si>
    <t>22-108</t>
  </si>
  <si>
    <t>22-111</t>
  </si>
  <si>
    <t>22-222</t>
  </si>
  <si>
    <t>22-112</t>
  </si>
  <si>
    <t>22-113</t>
  </si>
  <si>
    <t>22-114</t>
  </si>
  <si>
    <t>22-115</t>
  </si>
  <si>
    <t>22-116</t>
  </si>
  <si>
    <t>22-117</t>
  </si>
  <si>
    <t>22-109</t>
  </si>
  <si>
    <t>22-110</t>
  </si>
  <si>
    <t>22-118</t>
  </si>
  <si>
    <t>22-119</t>
  </si>
  <si>
    <t>22-120</t>
  </si>
  <si>
    <t>22-121</t>
  </si>
  <si>
    <t>22-122</t>
  </si>
  <si>
    <t>22-123</t>
  </si>
  <si>
    <t>22-124</t>
  </si>
  <si>
    <t>22-125</t>
  </si>
  <si>
    <t>22-126</t>
  </si>
  <si>
    <t>22-127</t>
  </si>
  <si>
    <t>22-128</t>
  </si>
  <si>
    <t>22-129</t>
  </si>
  <si>
    <t>22-130</t>
  </si>
  <si>
    <t>22-131</t>
  </si>
  <si>
    <t>22-132</t>
  </si>
  <si>
    <t>22-133</t>
  </si>
  <si>
    <t>22-134</t>
  </si>
  <si>
    <t>22-135</t>
  </si>
  <si>
    <t>22-136</t>
  </si>
  <si>
    <t>22-137</t>
  </si>
  <si>
    <t>22-141</t>
  </si>
  <si>
    <t>22-142</t>
  </si>
  <si>
    <t>22-143</t>
  </si>
  <si>
    <t>22-144</t>
  </si>
  <si>
    <t>22-145</t>
  </si>
  <si>
    <t>22-146</t>
  </si>
  <si>
    <t>22-147</t>
  </si>
  <si>
    <t>22-148</t>
  </si>
  <si>
    <t>22-149</t>
  </si>
  <si>
    <t>22-151</t>
  </si>
  <si>
    <t>22-152</t>
  </si>
  <si>
    <t>22-153</t>
  </si>
  <si>
    <t>22-154</t>
  </si>
  <si>
    <t>22-155</t>
  </si>
  <si>
    <t>22-156</t>
  </si>
  <si>
    <t>22-157</t>
  </si>
  <si>
    <t>22-158</t>
  </si>
  <si>
    <t>22-159</t>
  </si>
  <si>
    <t>22-160</t>
  </si>
  <si>
    <t>22-161</t>
  </si>
  <si>
    <t>22-162</t>
  </si>
  <si>
    <t>22-171</t>
  </si>
  <si>
    <t>22-172</t>
  </si>
  <si>
    <t>22-173</t>
  </si>
  <si>
    <t>22-174</t>
  </si>
  <si>
    <t>22-175</t>
  </si>
  <si>
    <t>22-176</t>
  </si>
  <si>
    <t>22-177</t>
  </si>
  <si>
    <t>22-178</t>
  </si>
  <si>
    <t>22-179</t>
  </si>
  <si>
    <t>22-180</t>
  </si>
  <si>
    <t>22-181</t>
  </si>
  <si>
    <t>22-182</t>
  </si>
  <si>
    <t>22-183</t>
  </si>
  <si>
    <t>22-184</t>
  </si>
  <si>
    <t>22-185</t>
  </si>
  <si>
    <t>22-186</t>
  </si>
  <si>
    <t>22-187</t>
  </si>
  <si>
    <t>22-191</t>
  </si>
  <si>
    <t>22-192</t>
  </si>
  <si>
    <t>22-193</t>
  </si>
  <si>
    <t>22-194</t>
  </si>
  <si>
    <t>22-195</t>
  </si>
  <si>
    <t>22-196</t>
  </si>
  <si>
    <t>22-197</t>
  </si>
  <si>
    <t>22-198</t>
  </si>
  <si>
    <t>22-199</t>
  </si>
  <si>
    <t>22-200</t>
  </si>
  <si>
    <t>22-201</t>
  </si>
  <si>
    <t>22-202</t>
  </si>
  <si>
    <t>22-203</t>
  </si>
  <si>
    <t>22-204</t>
  </si>
  <si>
    <t>22-205</t>
  </si>
  <si>
    <t>22-206</t>
  </si>
  <si>
    <t>22-207</t>
  </si>
  <si>
    <t>22-208</t>
  </si>
  <si>
    <t>22-209</t>
  </si>
  <si>
    <t>22-210</t>
  </si>
  <si>
    <t>22-211</t>
  </si>
  <si>
    <t>22-212</t>
  </si>
  <si>
    <t>22-213</t>
  </si>
  <si>
    <t>22-214</t>
  </si>
  <si>
    <t>22-215</t>
  </si>
  <si>
    <t>22-216</t>
  </si>
  <si>
    <t>22-217</t>
  </si>
  <si>
    <t>22-218</t>
  </si>
  <si>
    <t>22-219</t>
  </si>
  <si>
    <t>22-220</t>
  </si>
  <si>
    <t>22-221</t>
  </si>
  <si>
    <t>22-223</t>
  </si>
  <si>
    <t>22-224</t>
  </si>
  <si>
    <t>22-225</t>
  </si>
  <si>
    <t>*was 115</t>
  </si>
  <si>
    <t>*SD cards</t>
  </si>
  <si>
    <t>(shrimp)</t>
  </si>
  <si>
    <t>(Oct 27 council)</t>
  </si>
  <si>
    <t>Queen's in the Park(?)</t>
  </si>
  <si>
    <t>Safety Bursary</t>
  </si>
  <si>
    <t>Bursary for the purchase of safety equipment</t>
  </si>
  <si>
    <t>15-041</t>
  </si>
  <si>
    <t>Food for Attendees</t>
  </si>
  <si>
    <t>Need pizza to do CPR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</si>
</sst>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00\-000"/>
    <numFmt numFmtId="167" formatCode="0\-000"/>
    <numFmt numFmtId="168" formatCode="&quot;$&quot;#,##0.000"/>
    <numFmt numFmtId="169" formatCode="0.000%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6"/>
      <color rgb="FF7030A0"/>
      <name val="Calibri"/>
      <family val="2"/>
      <scheme val="minor"/>
    </font>
    <font>
      <b/>
      <sz val="26"/>
      <color rgb="FF660099"/>
      <name val="Calibri"/>
      <family val="2"/>
      <scheme val="minor"/>
    </font>
    <font>
      <b/>
      <sz val="11"/>
      <name val="Segoe UI"/>
      <family val="2"/>
    </font>
    <font>
      <sz val="11"/>
      <name val="Segoe UI"/>
      <family val="2"/>
    </font>
    <font>
      <i/>
      <sz val="11"/>
      <name val="Segoe UI"/>
      <family val="2"/>
    </font>
    <font>
      <b/>
      <sz val="11"/>
      <color theme="0"/>
      <name val="Segoe UI"/>
      <family val="2"/>
    </font>
    <font>
      <b/>
      <sz val="20"/>
      <color theme="1"/>
      <name val="Calibri"/>
      <family val="2"/>
      <scheme val="minor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b/>
      <sz val="12"/>
      <color rgb="FFFFFFFF"/>
      <name val="Segoe UI"/>
      <family val="2"/>
    </font>
    <font>
      <b/>
      <sz val="11"/>
      <color rgb="FFFFFFFF"/>
      <name val="Segoe UI"/>
      <family val="2"/>
    </font>
    <font>
      <b/>
      <sz val="20"/>
      <color rgb="FF000000"/>
      <name val="Calibri"/>
      <family val="2"/>
      <scheme val="minor"/>
    </font>
    <font>
      <i/>
      <sz val="12"/>
      <name val="Segoe UI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3F3F3F"/>
      <name val="Calibri"/>
      <family val="2"/>
      <scheme val="minor"/>
    </font>
    <font>
      <sz val="12"/>
      <color rgb="FF3F3F3F"/>
      <name val="Segoe UI Historic"/>
      <family val="2"/>
    </font>
    <font>
      <sz val="12"/>
      <color theme="1"/>
      <name val="Segoe UI"/>
      <family val="2"/>
    </font>
    <font>
      <b/>
      <sz val="12"/>
      <color theme="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0"/>
      <color theme="1"/>
      <name val="Segoe UI"/>
      <family val="2"/>
    </font>
    <font>
      <sz val="10"/>
      <name val="Arial"/>
    </font>
    <font>
      <sz val="10"/>
      <name val="Arial"/>
      <family val="2"/>
    </font>
    <font>
      <sz val="12"/>
      <color rgb="FF000000"/>
      <name val="Segoe UI"/>
      <family val="2"/>
    </font>
    <font>
      <sz val="12"/>
      <color theme="0"/>
      <name val="Segoe UI"/>
      <family val="2"/>
    </font>
    <font>
      <b/>
      <sz val="26"/>
      <color rgb="FF7030A0"/>
      <name val="Segoe UI Light"/>
      <family val="2"/>
    </font>
    <font>
      <b/>
      <sz val="26"/>
      <color rgb="FF7030A0"/>
      <name val="Segoe UI"/>
      <family val="2"/>
    </font>
    <font>
      <b/>
      <sz val="26"/>
      <color rgb="FF660099"/>
      <name val="Segoe UI Light"/>
      <family val="2"/>
    </font>
    <font>
      <sz val="11"/>
      <color theme="0"/>
      <name val="Segoe UI"/>
      <family val="2"/>
    </font>
    <font>
      <b/>
      <i/>
      <sz val="12"/>
      <name val="Segoe UI"/>
      <family val="2"/>
    </font>
    <font>
      <b/>
      <sz val="20"/>
      <color theme="1"/>
      <name val="Palatino Linotype"/>
      <family val="1"/>
    </font>
    <font>
      <u/>
      <sz val="10"/>
      <color theme="10"/>
      <name val="Arial"/>
      <family val="2"/>
    </font>
    <font>
      <sz val="14"/>
      <name val="Segoe UI"/>
      <family val="2"/>
    </font>
    <font>
      <b/>
      <sz val="20"/>
      <color theme="1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4"/>
      <color theme="0"/>
      <name val="Segoe UI"/>
      <family val="2"/>
    </font>
    <font>
      <b/>
      <sz val="12"/>
      <color rgb="FF000000"/>
      <name val="Segoe UI"/>
      <family val="2"/>
    </font>
  </fonts>
  <fills count="2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CB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ECB00"/>
        <bgColor rgb="FF000000"/>
      </patternFill>
    </fill>
    <fill>
      <patternFill patternType="solid">
        <fgColor rgb="FF660099"/>
        <bgColor indexed="64"/>
      </patternFill>
    </fill>
    <fill>
      <patternFill patternType="solid">
        <fgColor rgb="FF660099"/>
        <bgColor rgb="FF000000"/>
      </patternFill>
    </fill>
    <fill>
      <patternFill patternType="solid">
        <fgColor theme="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ECB00"/>
        <bgColor rgb="FFFECB00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rgb="FF000000"/>
      </patternFill>
    </fill>
  </fills>
  <borders count="2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12" borderId="0"/>
    <xf numFmtId="0" fontId="27" fillId="2" borderId="1" applyNumberFormat="0" applyAlignment="0" applyProtection="0"/>
    <xf numFmtId="164" fontId="2" fillId="0" borderId="0" applyFont="0" applyFill="0" applyBorder="0" applyAlignment="0" applyProtection="0"/>
    <xf numFmtId="0" fontId="34" fillId="0" borderId="0"/>
    <xf numFmtId="3" fontId="19" fillId="13" borderId="0"/>
    <xf numFmtId="0" fontId="19" fillId="8" borderId="0" applyAlignment="0"/>
    <xf numFmtId="44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/>
    <xf numFmtId="0" fontId="44" fillId="0" borderId="0" applyNumberFormat="0" applyFill="0" applyBorder="0" applyAlignment="0" applyProtection="0"/>
    <xf numFmtId="0" fontId="34" fillId="0" borderId="0"/>
  </cellStyleXfs>
  <cellXfs count="1264">
    <xf numFmtId="0" fontId="0" fillId="0" borderId="0" xfId="0"/>
    <xf numFmtId="0" fontId="2" fillId="0" borderId="0" xfId="2"/>
    <xf numFmtId="0" fontId="2" fillId="0" borderId="0" xfId="2" applyFont="1"/>
    <xf numFmtId="165" fontId="3" fillId="3" borderId="2" xfId="2" applyNumberFormat="1" applyFont="1" applyFill="1" applyBorder="1" applyAlignment="1">
      <alignment horizontal="center"/>
    </xf>
    <xf numFmtId="165" fontId="3" fillId="3" borderId="3" xfId="2" applyNumberFormat="1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3" fillId="3" borderId="3" xfId="2" applyFont="1" applyFill="1" applyBorder="1"/>
    <xf numFmtId="0" fontId="3" fillId="4" borderId="4" xfId="2" applyFont="1" applyFill="1" applyBorder="1"/>
    <xf numFmtId="165" fontId="3" fillId="4" borderId="5" xfId="2" applyNumberFormat="1" applyFont="1" applyFill="1" applyBorder="1" applyAlignment="1">
      <alignment horizontal="center"/>
    </xf>
    <xf numFmtId="165" fontId="3" fillId="4" borderId="0" xfId="2" applyNumberFormat="1" applyFont="1" applyFill="1" applyBorder="1" applyAlignment="1">
      <alignment horizontal="center"/>
    </xf>
    <xf numFmtId="0" fontId="3" fillId="4" borderId="0" xfId="2" applyFont="1" applyFill="1" applyBorder="1" applyAlignment="1">
      <alignment horizontal="center"/>
    </xf>
    <xf numFmtId="0" fontId="3" fillId="4" borderId="0" xfId="2" applyFont="1" applyFill="1" applyBorder="1"/>
    <xf numFmtId="0" fontId="3" fillId="4" borderId="6" xfId="2" applyFont="1" applyFill="1" applyBorder="1"/>
    <xf numFmtId="165" fontId="3" fillId="3" borderId="7" xfId="2" applyNumberFormat="1" applyFont="1" applyFill="1" applyBorder="1" applyAlignment="1">
      <alignment horizontal="center"/>
    </xf>
    <xf numFmtId="165" fontId="3" fillId="3" borderId="0" xfId="2" applyNumberFormat="1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/>
    </xf>
    <xf numFmtId="0" fontId="3" fillId="3" borderId="0" xfId="2" applyFont="1" applyFill="1" applyBorder="1"/>
    <xf numFmtId="165" fontId="3" fillId="5" borderId="2" xfId="2" applyNumberFormat="1" applyFont="1" applyFill="1" applyBorder="1" applyAlignment="1">
      <alignment horizontal="center"/>
    </xf>
    <xf numFmtId="165" fontId="3" fillId="5" borderId="3" xfId="2" applyNumberFormat="1" applyFont="1" applyFill="1" applyBorder="1" applyAlignment="1">
      <alignment horizontal="center"/>
    </xf>
    <xf numFmtId="1" fontId="3" fillId="5" borderId="3" xfId="2" applyNumberFormat="1" applyFont="1" applyFill="1" applyBorder="1" applyAlignment="1">
      <alignment horizontal="center"/>
    </xf>
    <xf numFmtId="0" fontId="3" fillId="5" borderId="3" xfId="2" applyFont="1" applyFill="1" applyBorder="1" applyAlignment="1">
      <alignment horizontal="left"/>
    </xf>
    <xf numFmtId="0" fontId="3" fillId="5" borderId="4" xfId="2" applyFont="1" applyFill="1" applyBorder="1" applyAlignment="1">
      <alignment horizontal="left"/>
    </xf>
    <xf numFmtId="165" fontId="4" fillId="4" borderId="5" xfId="2" applyNumberFormat="1" applyFont="1" applyFill="1" applyBorder="1" applyAlignment="1">
      <alignment horizontal="center"/>
    </xf>
    <xf numFmtId="165" fontId="4" fillId="4" borderId="0" xfId="2" applyNumberFormat="1" applyFont="1" applyFill="1" applyBorder="1" applyAlignment="1">
      <alignment horizontal="center"/>
    </xf>
    <xf numFmtId="1" fontId="4" fillId="4" borderId="0" xfId="2" applyNumberFormat="1" applyFont="1" applyFill="1" applyBorder="1" applyAlignment="1">
      <alignment horizontal="center"/>
    </xf>
    <xf numFmtId="0" fontId="4" fillId="4" borderId="0" xfId="2" applyFont="1" applyFill="1" applyBorder="1" applyAlignment="1">
      <alignment horizontal="center"/>
    </xf>
    <xf numFmtId="0" fontId="5" fillId="4" borderId="0" xfId="2" applyFont="1" applyFill="1" applyBorder="1"/>
    <xf numFmtId="0" fontId="5" fillId="4" borderId="6" xfId="2" applyFont="1" applyFill="1" applyBorder="1"/>
    <xf numFmtId="0" fontId="4" fillId="4" borderId="0" xfId="2" applyFont="1" applyFill="1" applyBorder="1" applyAlignment="1">
      <alignment horizontal="left"/>
    </xf>
    <xf numFmtId="165" fontId="6" fillId="4" borderId="5" xfId="2" applyNumberFormat="1" applyFont="1" applyFill="1" applyBorder="1" applyAlignment="1">
      <alignment horizontal="center"/>
    </xf>
    <xf numFmtId="165" fontId="6" fillId="4" borderId="0" xfId="2" applyNumberFormat="1" applyFont="1" applyFill="1" applyBorder="1" applyAlignment="1">
      <alignment horizontal="center"/>
    </xf>
    <xf numFmtId="1" fontId="6" fillId="4" borderId="0" xfId="2" applyNumberFormat="1" applyFont="1" applyFill="1" applyBorder="1" applyAlignment="1">
      <alignment horizontal="center"/>
    </xf>
    <xf numFmtId="3" fontId="6" fillId="4" borderId="0" xfId="2" applyNumberFormat="1" applyFont="1" applyFill="1" applyBorder="1" applyAlignment="1">
      <alignment horizontal="center"/>
    </xf>
    <xf numFmtId="0" fontId="6" fillId="4" borderId="0" xfId="2" applyFont="1" applyFill="1" applyBorder="1"/>
    <xf numFmtId="0" fontId="6" fillId="4" borderId="6" xfId="2" applyFont="1" applyFill="1" applyBorder="1"/>
    <xf numFmtId="165" fontId="7" fillId="4" borderId="8" xfId="2" applyNumberFormat="1" applyFont="1" applyFill="1" applyBorder="1" applyAlignment="1">
      <alignment horizontal="center"/>
    </xf>
    <xf numFmtId="165" fontId="7" fillId="4" borderId="9" xfId="2" applyNumberFormat="1" applyFont="1" applyFill="1" applyBorder="1" applyAlignment="1">
      <alignment horizontal="center"/>
    </xf>
    <xf numFmtId="1" fontId="7" fillId="4" borderId="9" xfId="2" applyNumberFormat="1" applyFont="1" applyFill="1" applyBorder="1" applyAlignment="1">
      <alignment horizontal="center"/>
    </xf>
    <xf numFmtId="3" fontId="7" fillId="4" borderId="9" xfId="2" applyNumberFormat="1" applyFont="1" applyFill="1" applyBorder="1" applyAlignment="1">
      <alignment horizontal="center"/>
    </xf>
    <xf numFmtId="0" fontId="7" fillId="4" borderId="10" xfId="2" applyFont="1" applyFill="1" applyBorder="1"/>
    <xf numFmtId="0" fontId="6" fillId="4" borderId="0" xfId="2" applyFont="1" applyFill="1" applyBorder="1" applyAlignment="1">
      <alignment horizontal="center"/>
    </xf>
    <xf numFmtId="165" fontId="6" fillId="3" borderId="5" xfId="2" applyNumberFormat="1" applyFont="1" applyFill="1" applyBorder="1" applyAlignment="1">
      <alignment horizontal="center"/>
    </xf>
    <xf numFmtId="165" fontId="6" fillId="3" borderId="0" xfId="2" applyNumberFormat="1" applyFont="1" applyFill="1" applyBorder="1" applyAlignment="1">
      <alignment horizontal="center"/>
    </xf>
    <xf numFmtId="1" fontId="6" fillId="3" borderId="0" xfId="2" applyNumberFormat="1" applyFont="1" applyFill="1" applyBorder="1" applyAlignment="1">
      <alignment horizontal="center"/>
    </xf>
    <xf numFmtId="3" fontId="6" fillId="3" borderId="0" xfId="2" applyNumberFormat="1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7" fillId="4" borderId="0" xfId="2" applyFont="1" applyFill="1" applyBorder="1"/>
    <xf numFmtId="0" fontId="7" fillId="4" borderId="6" xfId="2" applyFont="1" applyFill="1" applyBorder="1"/>
    <xf numFmtId="165" fontId="7" fillId="4" borderId="5" xfId="2" applyNumberFormat="1" applyFont="1" applyFill="1" applyBorder="1" applyAlignment="1">
      <alignment horizontal="center"/>
    </xf>
    <xf numFmtId="165" fontId="7" fillId="4" borderId="0" xfId="2" applyNumberFormat="1" applyFont="1" applyFill="1" applyBorder="1" applyAlignment="1">
      <alignment horizontal="center"/>
    </xf>
    <xf numFmtId="1" fontId="7" fillId="4" borderId="0" xfId="2" applyNumberFormat="1" applyFont="1" applyFill="1" applyBorder="1" applyAlignment="1">
      <alignment horizontal="center"/>
    </xf>
    <xf numFmtId="0" fontId="7" fillId="4" borderId="0" xfId="2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2" fillId="3" borderId="0" xfId="2" applyFont="1" applyFill="1" applyAlignment="1">
      <alignment horizontal="center"/>
    </xf>
    <xf numFmtId="165" fontId="6" fillId="4" borderId="0" xfId="2" applyNumberFormat="1" applyFont="1" applyFill="1" applyBorder="1" applyAlignment="1">
      <alignment horizontal="left"/>
    </xf>
    <xf numFmtId="165" fontId="6" fillId="3" borderId="0" xfId="2" applyNumberFormat="1" applyFont="1" applyFill="1" applyBorder="1" applyAlignment="1">
      <alignment horizontal="left"/>
    </xf>
    <xf numFmtId="165" fontId="6" fillId="6" borderId="5" xfId="2" applyNumberFormat="1" applyFont="1" applyFill="1" applyBorder="1" applyAlignment="1">
      <alignment horizontal="center"/>
    </xf>
    <xf numFmtId="165" fontId="6" fillId="6" borderId="0" xfId="2" applyNumberFormat="1" applyFont="1" applyFill="1" applyAlignment="1">
      <alignment horizontal="center"/>
    </xf>
    <xf numFmtId="1" fontId="6" fillId="6" borderId="0" xfId="2" applyNumberFormat="1" applyFont="1" applyFill="1" applyAlignment="1">
      <alignment horizontal="center"/>
    </xf>
    <xf numFmtId="165" fontId="6" fillId="6" borderId="0" xfId="2" applyNumberFormat="1" applyFont="1" applyFill="1" applyAlignment="1">
      <alignment horizontal="left"/>
    </xf>
    <xf numFmtId="3" fontId="6" fillId="6" borderId="0" xfId="2" applyNumberFormat="1" applyFont="1" applyFill="1" applyAlignment="1">
      <alignment horizontal="center"/>
    </xf>
    <xf numFmtId="0" fontId="6" fillId="6" borderId="0" xfId="2" applyFont="1" applyFill="1" applyAlignment="1">
      <alignment horizontal="center"/>
    </xf>
    <xf numFmtId="165" fontId="6" fillId="7" borderId="5" xfId="2" applyNumberFormat="1" applyFont="1" applyFill="1" applyBorder="1" applyAlignment="1">
      <alignment horizontal="center"/>
    </xf>
    <xf numFmtId="165" fontId="6" fillId="7" borderId="0" xfId="2" applyNumberFormat="1" applyFont="1" applyFill="1" applyAlignment="1">
      <alignment horizontal="center"/>
    </xf>
    <xf numFmtId="165" fontId="6" fillId="8" borderId="0" xfId="2" applyNumberFormat="1" applyFont="1" applyFill="1" applyAlignment="1">
      <alignment horizontal="center"/>
    </xf>
    <xf numFmtId="1" fontId="6" fillId="7" borderId="0" xfId="2" applyNumberFormat="1" applyFont="1" applyFill="1" applyAlignment="1">
      <alignment horizontal="center"/>
    </xf>
    <xf numFmtId="165" fontId="6" fillId="7" borderId="0" xfId="2" applyNumberFormat="1" applyFont="1" applyFill="1" applyAlignment="1">
      <alignment horizontal="left"/>
    </xf>
    <xf numFmtId="3" fontId="6" fillId="7" borderId="0" xfId="2" applyNumberFormat="1" applyFont="1" applyFill="1" applyAlignment="1">
      <alignment horizontal="center"/>
    </xf>
    <xf numFmtId="0" fontId="6" fillId="7" borderId="0" xfId="2" applyFont="1" applyFill="1" applyAlignment="1">
      <alignment horizontal="center"/>
    </xf>
    <xf numFmtId="165" fontId="7" fillId="5" borderId="2" xfId="2" applyNumberFormat="1" applyFont="1" applyFill="1" applyBorder="1" applyAlignment="1">
      <alignment horizontal="center"/>
    </xf>
    <xf numFmtId="165" fontId="7" fillId="9" borderId="3" xfId="2" applyNumberFormat="1" applyFont="1" applyFill="1" applyBorder="1" applyAlignment="1">
      <alignment horizontal="center"/>
    </xf>
    <xf numFmtId="1" fontId="7" fillId="9" borderId="3" xfId="2" applyNumberFormat="1" applyFont="1" applyFill="1" applyBorder="1" applyAlignment="1">
      <alignment horizontal="center"/>
    </xf>
    <xf numFmtId="165" fontId="7" fillId="5" borderId="3" xfId="2" applyNumberFormat="1" applyFont="1" applyFill="1" applyBorder="1" applyAlignment="1">
      <alignment horizontal="center"/>
    </xf>
    <xf numFmtId="0" fontId="4" fillId="4" borderId="0" xfId="2" applyFont="1" applyFill="1" applyBorder="1"/>
    <xf numFmtId="0" fontId="4" fillId="4" borderId="6" xfId="2" applyFont="1" applyFill="1" applyBorder="1"/>
    <xf numFmtId="165" fontId="7" fillId="4" borderId="2" xfId="2" applyNumberFormat="1" applyFont="1" applyFill="1" applyBorder="1" applyAlignment="1">
      <alignment horizontal="center"/>
    </xf>
    <xf numFmtId="165" fontId="7" fillId="4" borderId="3" xfId="2" applyNumberFormat="1" applyFont="1" applyFill="1" applyBorder="1" applyAlignment="1">
      <alignment horizontal="center"/>
    </xf>
    <xf numFmtId="165" fontId="6" fillId="4" borderId="3" xfId="2" applyNumberFormat="1" applyFont="1" applyFill="1" applyBorder="1" applyAlignment="1">
      <alignment horizontal="center"/>
    </xf>
    <xf numFmtId="1" fontId="6" fillId="4" borderId="3" xfId="2" applyNumberFormat="1" applyFont="1" applyFill="1" applyBorder="1" applyAlignment="1">
      <alignment horizontal="center"/>
    </xf>
    <xf numFmtId="3" fontId="6" fillId="4" borderId="3" xfId="2" applyNumberFormat="1" applyFont="1" applyFill="1" applyBorder="1" applyAlignment="1">
      <alignment horizontal="center"/>
    </xf>
    <xf numFmtId="165" fontId="6" fillId="4" borderId="2" xfId="2" applyNumberFormat="1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165" fontId="6" fillId="3" borderId="0" xfId="2" applyNumberFormat="1" applyFont="1" applyFill="1" applyBorder="1"/>
    <xf numFmtId="165" fontId="6" fillId="4" borderId="5" xfId="2" applyNumberFormat="1" applyFont="1" applyFill="1" applyBorder="1"/>
    <xf numFmtId="165" fontId="6" fillId="4" borderId="0" xfId="2" applyNumberFormat="1" applyFont="1" applyFill="1" applyBorder="1"/>
    <xf numFmtId="1" fontId="6" fillId="4" borderId="0" xfId="2" applyNumberFormat="1" applyFont="1" applyFill="1" applyBorder="1"/>
    <xf numFmtId="1" fontId="7" fillId="5" borderId="3" xfId="2" applyNumberFormat="1" applyFont="1" applyFill="1" applyBorder="1" applyAlignment="1">
      <alignment horizontal="center"/>
    </xf>
    <xf numFmtId="165" fontId="7" fillId="4" borderId="7" xfId="2" applyNumberFormat="1" applyFont="1" applyFill="1" applyBorder="1" applyAlignment="1">
      <alignment horizontal="center"/>
    </xf>
    <xf numFmtId="165" fontId="7" fillId="8" borderId="11" xfId="2" applyNumberFormat="1" applyFont="1" applyFill="1" applyBorder="1" applyAlignment="1">
      <alignment horizontal="center"/>
    </xf>
    <xf numFmtId="1" fontId="7" fillId="8" borderId="11" xfId="2" applyNumberFormat="1" applyFont="1" applyFill="1" applyBorder="1" applyAlignment="1">
      <alignment horizontal="center"/>
    </xf>
    <xf numFmtId="165" fontId="7" fillId="4" borderId="11" xfId="2" applyNumberFormat="1" applyFont="1" applyFill="1" applyBorder="1" applyAlignment="1">
      <alignment horizontal="center"/>
    </xf>
    <xf numFmtId="0" fontId="7" fillId="8" borderId="0" xfId="2" applyFont="1" applyFill="1" applyBorder="1" applyAlignment="1">
      <alignment horizontal="center"/>
    </xf>
    <xf numFmtId="0" fontId="7" fillId="7" borderId="0" xfId="2" applyFont="1" applyFill="1" applyBorder="1" applyAlignment="1">
      <alignment horizontal="center"/>
    </xf>
    <xf numFmtId="0" fontId="7" fillId="7" borderId="6" xfId="2" applyFont="1" applyFill="1" applyBorder="1" applyAlignment="1">
      <alignment horizontal="center"/>
    </xf>
    <xf numFmtId="165" fontId="8" fillId="10" borderId="8" xfId="2" applyNumberFormat="1" applyFont="1" applyFill="1" applyBorder="1" applyAlignment="1">
      <alignment horizontal="center"/>
    </xf>
    <xf numFmtId="165" fontId="8" fillId="11" borderId="9" xfId="2" applyNumberFormat="1" applyFont="1" applyFill="1" applyBorder="1" applyAlignment="1">
      <alignment horizontal="center"/>
    </xf>
    <xf numFmtId="1" fontId="8" fillId="11" borderId="9" xfId="2" applyNumberFormat="1" applyFont="1" applyFill="1" applyBorder="1" applyAlignment="1">
      <alignment horizontal="center"/>
    </xf>
    <xf numFmtId="49" fontId="8" fillId="11" borderId="9" xfId="2" applyNumberFormat="1" applyFont="1" applyFill="1" applyBorder="1" applyAlignment="1">
      <alignment horizontal="center"/>
    </xf>
    <xf numFmtId="49" fontId="8" fillId="10" borderId="10" xfId="2" applyNumberFormat="1" applyFont="1" applyFill="1" applyBorder="1" applyAlignment="1">
      <alignment horizontal="center"/>
    </xf>
    <xf numFmtId="49" fontId="8" fillId="11" borderId="2" xfId="2" applyNumberFormat="1" applyFont="1" applyFill="1" applyBorder="1" applyAlignment="1">
      <alignment horizontal="center"/>
    </xf>
    <xf numFmtId="49" fontId="8" fillId="11" borderId="3" xfId="2" applyNumberFormat="1" applyFont="1" applyFill="1" applyBorder="1" applyAlignment="1">
      <alignment horizontal="center"/>
    </xf>
    <xf numFmtId="49" fontId="8" fillId="11" borderId="4" xfId="2" applyNumberFormat="1" applyFont="1" applyFill="1" applyBorder="1" applyAlignment="1"/>
    <xf numFmtId="49" fontId="9" fillId="4" borderId="3" xfId="2" applyNumberFormat="1" applyFont="1" applyFill="1" applyBorder="1" applyAlignment="1">
      <alignment vertical="center"/>
    </xf>
    <xf numFmtId="49" fontId="9" fillId="4" borderId="4" xfId="2" applyNumberFormat="1" applyFont="1" applyFill="1" applyBorder="1" applyAlignment="1">
      <alignment vertical="center"/>
    </xf>
    <xf numFmtId="49" fontId="9" fillId="4" borderId="0" xfId="2" applyNumberFormat="1" applyFont="1" applyFill="1" applyBorder="1" applyAlignment="1">
      <alignment vertical="center"/>
    </xf>
    <xf numFmtId="49" fontId="9" fillId="4" borderId="6" xfId="2" applyNumberFormat="1" applyFont="1" applyFill="1" applyBorder="1" applyAlignment="1">
      <alignment vertical="center"/>
    </xf>
    <xf numFmtId="49" fontId="6" fillId="4" borderId="11" xfId="2" applyNumberFormat="1" applyFont="1" applyFill="1" applyBorder="1"/>
    <xf numFmtId="49" fontId="6" fillId="4" borderId="12" xfId="2" applyNumberFormat="1" applyFont="1" applyFill="1" applyBorder="1"/>
    <xf numFmtId="165" fontId="11" fillId="3" borderId="2" xfId="0" applyNumberFormat="1" applyFont="1" applyFill="1" applyBorder="1" applyAlignment="1">
      <alignment horizontal="center"/>
    </xf>
    <xf numFmtId="165" fontId="11" fillId="3" borderId="3" xfId="0" applyNumberFormat="1" applyFont="1" applyFill="1" applyBorder="1" applyAlignment="1">
      <alignment horizontal="center"/>
    </xf>
    <xf numFmtId="0" fontId="11" fillId="3" borderId="3" xfId="0" applyFont="1" applyFill="1" applyBorder="1"/>
    <xf numFmtId="0" fontId="11" fillId="4" borderId="4" xfId="0" applyFont="1" applyFill="1" applyBorder="1"/>
    <xf numFmtId="165" fontId="11" fillId="4" borderId="5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0" fontId="11" fillId="4" borderId="0" xfId="0" applyFont="1" applyFill="1" applyBorder="1"/>
    <xf numFmtId="0" fontId="11" fillId="4" borderId="6" xfId="0" applyFont="1" applyFill="1" applyBorder="1"/>
    <xf numFmtId="165" fontId="11" fillId="3" borderId="7" xfId="0" applyNumberFormat="1" applyFont="1" applyFill="1" applyBorder="1" applyAlignment="1">
      <alignment horizontal="center"/>
    </xf>
    <xf numFmtId="165" fontId="11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165" fontId="11" fillId="5" borderId="2" xfId="0" applyNumberFormat="1" applyFont="1" applyFill="1" applyBorder="1" applyAlignment="1">
      <alignment horizontal="center"/>
    </xf>
    <xf numFmtId="165" fontId="11" fillId="5" borderId="3" xfId="0" applyNumberFormat="1" applyFont="1" applyFill="1" applyBorder="1" applyAlignment="1">
      <alignment horizontal="center"/>
    </xf>
    <xf numFmtId="1" fontId="11" fillId="5" borderId="3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0" fontId="12" fillId="4" borderId="0" xfId="0" applyFont="1" applyFill="1" applyBorder="1"/>
    <xf numFmtId="0" fontId="12" fillId="4" borderId="6" xfId="0" applyFont="1" applyFill="1" applyBorder="1"/>
    <xf numFmtId="165" fontId="12" fillId="4" borderId="5" xfId="0" applyNumberFormat="1" applyFont="1" applyFill="1" applyBorder="1" applyAlignment="1">
      <alignment horizontal="center"/>
    </xf>
    <xf numFmtId="165" fontId="12" fillId="4" borderId="0" xfId="0" applyNumberFormat="1" applyFont="1" applyFill="1" applyBorder="1" applyAlignment="1">
      <alignment horizontal="center"/>
    </xf>
    <xf numFmtId="1" fontId="12" fillId="4" borderId="0" xfId="0" applyNumberFormat="1" applyFont="1" applyFill="1" applyBorder="1" applyAlignment="1">
      <alignment horizontal="center"/>
    </xf>
    <xf numFmtId="3" fontId="12" fillId="4" borderId="0" xfId="0" applyNumberFormat="1" applyFont="1" applyFill="1" applyBorder="1"/>
    <xf numFmtId="165" fontId="11" fillId="4" borderId="8" xfId="0" applyNumberFormat="1" applyFont="1" applyFill="1" applyBorder="1" applyAlignment="1">
      <alignment horizontal="center"/>
    </xf>
    <xf numFmtId="165" fontId="11" fillId="4" borderId="9" xfId="0" applyNumberFormat="1" applyFont="1" applyFill="1" applyBorder="1" applyAlignment="1">
      <alignment horizontal="center"/>
    </xf>
    <xf numFmtId="1" fontId="11" fillId="4" borderId="9" xfId="0" applyNumberFormat="1" applyFont="1" applyFill="1" applyBorder="1" applyAlignment="1">
      <alignment horizontal="center"/>
    </xf>
    <xf numFmtId="0" fontId="11" fillId="4" borderId="9" xfId="0" applyFont="1" applyFill="1" applyBorder="1"/>
    <xf numFmtId="0" fontId="11" fillId="4" borderId="10" xfId="0" applyFont="1" applyFill="1" applyBorder="1"/>
    <xf numFmtId="165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1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/>
    <xf numFmtId="44" fontId="0" fillId="0" borderId="0" xfId="1" applyFont="1"/>
    <xf numFmtId="0" fontId="13" fillId="4" borderId="6" xfId="0" applyFont="1" applyFill="1" applyBorder="1"/>
    <xf numFmtId="3" fontId="11" fillId="4" borderId="9" xfId="0" applyNumberFormat="1" applyFont="1" applyFill="1" applyBorder="1"/>
    <xf numFmtId="3" fontId="12" fillId="3" borderId="0" xfId="0" applyNumberFormat="1" applyFont="1" applyFill="1" applyBorder="1"/>
    <xf numFmtId="165" fontId="11" fillId="9" borderId="3" xfId="0" applyNumberFormat="1" applyFont="1" applyFill="1" applyBorder="1" applyAlignment="1">
      <alignment horizontal="center"/>
    </xf>
    <xf numFmtId="1" fontId="11" fillId="9" borderId="3" xfId="0" applyNumberFormat="1" applyFont="1" applyFill="1" applyBorder="1" applyAlignment="1">
      <alignment horizontal="center"/>
    </xf>
    <xf numFmtId="165" fontId="12" fillId="4" borderId="9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3" fontId="12" fillId="4" borderId="9" xfId="0" applyNumberFormat="1" applyFont="1" applyFill="1" applyBorder="1"/>
    <xf numFmtId="165" fontId="12" fillId="4" borderId="5" xfId="0" applyNumberFormat="1" applyFont="1" applyFill="1" applyBorder="1"/>
    <xf numFmtId="165" fontId="12" fillId="4" borderId="0" xfId="0" applyNumberFormat="1" applyFont="1" applyFill="1" applyBorder="1"/>
    <xf numFmtId="1" fontId="12" fillId="4" borderId="0" xfId="0" applyNumberFormat="1" applyFont="1" applyFill="1" applyBorder="1"/>
    <xf numFmtId="165" fontId="11" fillId="4" borderId="7" xfId="0" applyNumberFormat="1" applyFont="1" applyFill="1" applyBorder="1" applyAlignment="1">
      <alignment horizontal="center"/>
    </xf>
    <xf numFmtId="165" fontId="11" fillId="8" borderId="11" xfId="0" applyNumberFormat="1" applyFont="1" applyFill="1" applyBorder="1" applyAlignment="1">
      <alignment horizontal="center"/>
    </xf>
    <xf numFmtId="1" fontId="11" fillId="8" borderId="11" xfId="0" applyNumberFormat="1" applyFont="1" applyFill="1" applyBorder="1" applyAlignment="1">
      <alignment horizontal="center"/>
    </xf>
    <xf numFmtId="165" fontId="11" fillId="4" borderId="11" xfId="0" applyNumberFormat="1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165" fontId="14" fillId="10" borderId="8" xfId="0" applyNumberFormat="1" applyFont="1" applyFill="1" applyBorder="1" applyAlignment="1">
      <alignment horizontal="center"/>
    </xf>
    <xf numFmtId="165" fontId="14" fillId="11" borderId="9" xfId="0" applyNumberFormat="1" applyFont="1" applyFill="1" applyBorder="1" applyAlignment="1">
      <alignment horizontal="center"/>
    </xf>
    <xf numFmtId="1" fontId="14" fillId="11" borderId="9" xfId="0" applyNumberFormat="1" applyFont="1" applyFill="1" applyBorder="1" applyAlignment="1">
      <alignment horizontal="center"/>
    </xf>
    <xf numFmtId="49" fontId="14" fillId="11" borderId="9" xfId="0" applyNumberFormat="1" applyFont="1" applyFill="1" applyBorder="1" applyAlignment="1">
      <alignment horizontal="center"/>
    </xf>
    <xf numFmtId="49" fontId="14" fillId="10" borderId="10" xfId="0" applyNumberFormat="1" applyFont="1" applyFill="1" applyBorder="1" applyAlignment="1">
      <alignment horizontal="center"/>
    </xf>
    <xf numFmtId="49" fontId="14" fillId="11" borderId="2" xfId="0" applyNumberFormat="1" applyFont="1" applyFill="1" applyBorder="1" applyAlignment="1">
      <alignment horizontal="center"/>
    </xf>
    <xf numFmtId="49" fontId="14" fillId="11" borderId="3" xfId="0" applyNumberFormat="1" applyFont="1" applyFill="1" applyBorder="1" applyAlignment="1">
      <alignment horizontal="center"/>
    </xf>
    <xf numFmtId="49" fontId="14" fillId="11" borderId="4" xfId="0" applyNumberFormat="1" applyFont="1" applyFill="1" applyBorder="1" applyAlignment="1"/>
    <xf numFmtId="0" fontId="2" fillId="12" borderId="0" xfId="3"/>
    <xf numFmtId="165" fontId="16" fillId="6" borderId="2" xfId="3" applyNumberFormat="1" applyFont="1" applyFill="1" applyBorder="1" applyAlignment="1">
      <alignment horizontal="center"/>
    </xf>
    <xf numFmtId="165" fontId="16" fillId="6" borderId="3" xfId="3" applyNumberFormat="1" applyFont="1" applyFill="1" applyBorder="1" applyAlignment="1">
      <alignment horizontal="center"/>
    </xf>
    <xf numFmtId="0" fontId="16" fillId="6" borderId="3" xfId="3" applyFont="1" applyFill="1" applyBorder="1"/>
    <xf numFmtId="0" fontId="16" fillId="7" borderId="4" xfId="3" applyFont="1" applyFill="1" applyBorder="1"/>
    <xf numFmtId="165" fontId="16" fillId="7" borderId="5" xfId="3" applyNumberFormat="1" applyFont="1" applyFill="1" applyBorder="1" applyAlignment="1">
      <alignment horizontal="center"/>
    </xf>
    <xf numFmtId="165" fontId="16" fillId="7" borderId="0" xfId="3" applyNumberFormat="1" applyFont="1" applyFill="1" applyAlignment="1">
      <alignment horizontal="center"/>
    </xf>
    <xf numFmtId="0" fontId="16" fillId="7" borderId="0" xfId="3" applyFont="1" applyFill="1"/>
    <xf numFmtId="0" fontId="16" fillId="7" borderId="6" xfId="3" applyFont="1" applyFill="1" applyBorder="1"/>
    <xf numFmtId="165" fontId="16" fillId="6" borderId="5" xfId="3" applyNumberFormat="1" applyFont="1" applyFill="1" applyBorder="1" applyAlignment="1">
      <alignment horizontal="center"/>
    </xf>
    <xf numFmtId="165" fontId="16" fillId="6" borderId="0" xfId="3" applyNumberFormat="1" applyFont="1" applyFill="1" applyAlignment="1">
      <alignment horizontal="center"/>
    </xf>
    <xf numFmtId="0" fontId="16" fillId="6" borderId="0" xfId="3" applyFont="1" applyFill="1"/>
    <xf numFmtId="165" fontId="16" fillId="9" borderId="2" xfId="3" applyNumberFormat="1" applyFont="1" applyFill="1" applyBorder="1" applyAlignment="1">
      <alignment horizontal="center"/>
    </xf>
    <xf numFmtId="165" fontId="16" fillId="9" borderId="3" xfId="3" applyNumberFormat="1" applyFont="1" applyFill="1" applyBorder="1" applyAlignment="1">
      <alignment horizontal="center"/>
    </xf>
    <xf numFmtId="1" fontId="16" fillId="9" borderId="3" xfId="3" applyNumberFormat="1" applyFont="1" applyFill="1" applyBorder="1" applyAlignment="1">
      <alignment horizontal="center"/>
    </xf>
    <xf numFmtId="165" fontId="17" fillId="7" borderId="5" xfId="3" applyNumberFormat="1" applyFont="1" applyFill="1" applyBorder="1" applyAlignment="1">
      <alignment horizontal="center"/>
    </xf>
    <xf numFmtId="165" fontId="17" fillId="7" borderId="0" xfId="3" applyNumberFormat="1" applyFont="1" applyFill="1" applyAlignment="1">
      <alignment horizontal="center"/>
    </xf>
    <xf numFmtId="1" fontId="17" fillId="7" borderId="0" xfId="3" applyNumberFormat="1" applyFont="1" applyFill="1" applyAlignment="1">
      <alignment horizontal="center"/>
    </xf>
    <xf numFmtId="0" fontId="17" fillId="7" borderId="0" xfId="3" applyFont="1" applyFill="1"/>
    <xf numFmtId="0" fontId="18" fillId="7" borderId="0" xfId="3" applyFont="1" applyFill="1"/>
    <xf numFmtId="0" fontId="19" fillId="8" borderId="0" xfId="3" applyFont="1" applyFill="1"/>
    <xf numFmtId="0" fontId="2" fillId="4" borderId="0" xfId="3" applyFill="1"/>
    <xf numFmtId="165" fontId="20" fillId="4" borderId="5" xfId="3" applyNumberFormat="1" applyFont="1" applyFill="1" applyBorder="1" applyAlignment="1">
      <alignment horizontal="center"/>
    </xf>
    <xf numFmtId="165" fontId="20" fillId="4" borderId="0" xfId="3" applyNumberFormat="1" applyFont="1" applyFill="1" applyBorder="1" applyAlignment="1">
      <alignment horizontal="center"/>
    </xf>
    <xf numFmtId="1" fontId="20" fillId="4" borderId="0" xfId="3" applyNumberFormat="1" applyFont="1" applyFill="1" applyBorder="1" applyAlignment="1">
      <alignment horizontal="center"/>
    </xf>
    <xf numFmtId="0" fontId="20" fillId="4" borderId="0" xfId="3" applyFont="1" applyFill="1" applyBorder="1" applyAlignment="1">
      <alignment horizontal="center"/>
    </xf>
    <xf numFmtId="0" fontId="20" fillId="4" borderId="0" xfId="3" applyFont="1" applyFill="1" applyBorder="1"/>
    <xf numFmtId="0" fontId="20" fillId="4" borderId="6" xfId="3" applyFont="1" applyFill="1" applyBorder="1"/>
    <xf numFmtId="165" fontId="20" fillId="4" borderId="8" xfId="3" applyNumberFormat="1" applyFont="1" applyFill="1" applyBorder="1" applyAlignment="1">
      <alignment horizontal="center"/>
    </xf>
    <xf numFmtId="165" fontId="20" fillId="4" borderId="9" xfId="3" applyNumberFormat="1" applyFont="1" applyFill="1" applyBorder="1" applyAlignment="1">
      <alignment horizontal="center"/>
    </xf>
    <xf numFmtId="1" fontId="20" fillId="4" borderId="9" xfId="3" applyNumberFormat="1" applyFont="1" applyFill="1" applyBorder="1" applyAlignment="1">
      <alignment horizontal="center"/>
    </xf>
    <xf numFmtId="3" fontId="20" fillId="4" borderId="9" xfId="3" applyNumberFormat="1" applyFont="1" applyFill="1" applyBorder="1" applyAlignment="1">
      <alignment horizontal="center"/>
    </xf>
    <xf numFmtId="0" fontId="20" fillId="4" borderId="10" xfId="3" applyFont="1" applyFill="1" applyBorder="1"/>
    <xf numFmtId="0" fontId="19" fillId="4" borderId="6" xfId="3" applyFont="1" applyFill="1" applyBorder="1"/>
    <xf numFmtId="165" fontId="19" fillId="4" borderId="5" xfId="3" applyNumberFormat="1" applyFont="1" applyFill="1" applyBorder="1" applyAlignment="1">
      <alignment horizontal="center"/>
    </xf>
    <xf numFmtId="165" fontId="19" fillId="4" borderId="0" xfId="3" applyNumberFormat="1" applyFont="1" applyFill="1" applyBorder="1" applyAlignment="1">
      <alignment horizontal="center"/>
    </xf>
    <xf numFmtId="1" fontId="19" fillId="4" borderId="0" xfId="3" applyNumberFormat="1" applyFont="1" applyFill="1" applyBorder="1" applyAlignment="1">
      <alignment horizontal="center"/>
    </xf>
    <xf numFmtId="3" fontId="19" fillId="4" borderId="0" xfId="3" applyNumberFormat="1" applyFont="1" applyFill="1" applyBorder="1" applyAlignment="1">
      <alignment horizontal="center"/>
    </xf>
    <xf numFmtId="0" fontId="19" fillId="4" borderId="0" xfId="3" applyFont="1" applyFill="1" applyBorder="1"/>
    <xf numFmtId="165" fontId="19" fillId="3" borderId="5" xfId="3" applyNumberFormat="1" applyFont="1" applyFill="1" applyBorder="1" applyAlignment="1">
      <alignment horizontal="center"/>
    </xf>
    <xf numFmtId="165" fontId="19" fillId="3" borderId="0" xfId="3" applyNumberFormat="1" applyFont="1" applyFill="1" applyBorder="1" applyAlignment="1">
      <alignment horizontal="center"/>
    </xf>
    <xf numFmtId="1" fontId="19" fillId="3" borderId="0" xfId="3" applyNumberFormat="1" applyFont="1" applyFill="1" applyBorder="1" applyAlignment="1">
      <alignment horizontal="center"/>
    </xf>
    <xf numFmtId="3" fontId="19" fillId="3" borderId="0" xfId="3" applyNumberFormat="1" applyFont="1" applyFill="1" applyBorder="1" applyAlignment="1">
      <alignment horizontal="left"/>
    </xf>
    <xf numFmtId="0" fontId="19" fillId="3" borderId="0" xfId="3" applyFont="1" applyFill="1" applyBorder="1" applyAlignment="1">
      <alignment horizontal="left"/>
    </xf>
    <xf numFmtId="0" fontId="19" fillId="4" borderId="0" xfId="3" applyFont="1" applyFill="1" applyBorder="1" applyAlignment="1">
      <alignment horizontal="center"/>
    </xf>
    <xf numFmtId="165" fontId="20" fillId="7" borderId="5" xfId="3" applyNumberFormat="1" applyFont="1" applyFill="1" applyBorder="1" applyAlignment="1">
      <alignment horizontal="center"/>
    </xf>
    <xf numFmtId="165" fontId="20" fillId="7" borderId="0" xfId="3" applyNumberFormat="1" applyFont="1" applyFill="1" applyBorder="1" applyAlignment="1">
      <alignment horizontal="center"/>
    </xf>
    <xf numFmtId="1" fontId="20" fillId="7" borderId="0" xfId="3" applyNumberFormat="1" applyFont="1" applyFill="1" applyBorder="1" applyAlignment="1">
      <alignment horizontal="center"/>
    </xf>
    <xf numFmtId="0" fontId="20" fillId="7" borderId="0" xfId="3" applyFont="1" applyFill="1" applyBorder="1"/>
    <xf numFmtId="165" fontId="20" fillId="7" borderId="8" xfId="3" applyNumberFormat="1" applyFont="1" applyFill="1" applyBorder="1" applyAlignment="1">
      <alignment horizontal="center"/>
    </xf>
    <xf numFmtId="165" fontId="20" fillId="7" borderId="9" xfId="3" applyNumberFormat="1" applyFont="1" applyFill="1" applyBorder="1" applyAlignment="1">
      <alignment horizontal="center"/>
    </xf>
    <xf numFmtId="1" fontId="20" fillId="7" borderId="9" xfId="3" applyNumberFormat="1" applyFont="1" applyFill="1" applyBorder="1" applyAlignment="1">
      <alignment horizontal="center"/>
    </xf>
    <xf numFmtId="0" fontId="20" fillId="7" borderId="9" xfId="3" applyFont="1" applyFill="1" applyBorder="1"/>
    <xf numFmtId="0" fontId="20" fillId="7" borderId="10" xfId="3" applyFont="1" applyFill="1" applyBorder="1"/>
    <xf numFmtId="165" fontId="19" fillId="7" borderId="5" xfId="3" applyNumberFormat="1" applyFont="1" applyFill="1" applyBorder="1" applyAlignment="1">
      <alignment horizontal="center"/>
    </xf>
    <xf numFmtId="165" fontId="19" fillId="7" borderId="0" xfId="3" applyNumberFormat="1" applyFont="1" applyFill="1" applyAlignment="1">
      <alignment horizontal="center"/>
    </xf>
    <xf numFmtId="1" fontId="19" fillId="7" borderId="0" xfId="3" applyNumberFormat="1" applyFont="1" applyFill="1" applyAlignment="1">
      <alignment horizontal="center"/>
    </xf>
    <xf numFmtId="3" fontId="19" fillId="7" borderId="0" xfId="3" applyNumberFormat="1" applyFont="1" applyFill="1"/>
    <xf numFmtId="0" fontId="19" fillId="7" borderId="0" xfId="3" applyFont="1" applyFill="1"/>
    <xf numFmtId="0" fontId="18" fillId="7" borderId="0" xfId="3" applyFont="1" applyFill="1" applyBorder="1"/>
    <xf numFmtId="165" fontId="19" fillId="13" borderId="5" xfId="3" applyNumberFormat="1" applyFont="1" applyFill="1" applyBorder="1" applyAlignment="1">
      <alignment horizontal="center"/>
    </xf>
    <xf numFmtId="165" fontId="19" fillId="13" borderId="0" xfId="3" applyNumberFormat="1" applyFont="1" applyFill="1" applyAlignment="1">
      <alignment horizontal="center"/>
    </xf>
    <xf numFmtId="1" fontId="19" fillId="13" borderId="0" xfId="3" applyNumberFormat="1" applyFont="1" applyFill="1" applyAlignment="1">
      <alignment horizontal="center"/>
    </xf>
    <xf numFmtId="3" fontId="19" fillId="13" borderId="0" xfId="3" applyNumberFormat="1" applyFont="1" applyFill="1"/>
    <xf numFmtId="0" fontId="19" fillId="13" borderId="0" xfId="3" applyFont="1" applyFill="1"/>
    <xf numFmtId="165" fontId="19" fillId="8" borderId="5" xfId="3" applyNumberFormat="1" applyFont="1" applyFill="1" applyBorder="1" applyAlignment="1">
      <alignment horizontal="center"/>
    </xf>
    <xf numFmtId="165" fontId="19" fillId="8" borderId="0" xfId="3" applyNumberFormat="1" applyFont="1" applyFill="1" applyAlignment="1">
      <alignment horizontal="center"/>
    </xf>
    <xf numFmtId="1" fontId="19" fillId="8" borderId="0" xfId="3" applyNumberFormat="1" applyFont="1" applyFill="1" applyAlignment="1">
      <alignment horizontal="center"/>
    </xf>
    <xf numFmtId="3" fontId="19" fillId="8" borderId="0" xfId="3" applyNumberFormat="1" applyFont="1" applyFill="1"/>
    <xf numFmtId="0" fontId="18" fillId="7" borderId="6" xfId="3" applyFont="1" applyFill="1" applyBorder="1"/>
    <xf numFmtId="0" fontId="19" fillId="7" borderId="6" xfId="3" applyFont="1" applyFill="1" applyBorder="1"/>
    <xf numFmtId="0" fontId="12" fillId="7" borderId="6" xfId="3" applyFont="1" applyFill="1" applyBorder="1"/>
    <xf numFmtId="0" fontId="20" fillId="7" borderId="6" xfId="3" applyFont="1" applyFill="1" applyBorder="1"/>
    <xf numFmtId="165" fontId="12" fillId="7" borderId="5" xfId="3" applyNumberFormat="1" applyFont="1" applyFill="1" applyBorder="1" applyAlignment="1">
      <alignment horizontal="center"/>
    </xf>
    <xf numFmtId="165" fontId="12" fillId="7" borderId="0" xfId="3" applyNumberFormat="1" applyFont="1" applyFill="1" applyAlignment="1">
      <alignment horizontal="center"/>
    </xf>
    <xf numFmtId="1" fontId="12" fillId="7" borderId="0" xfId="3" applyNumberFormat="1" applyFont="1" applyFill="1" applyAlignment="1">
      <alignment horizontal="center"/>
    </xf>
    <xf numFmtId="0" fontId="12" fillId="7" borderId="0" xfId="3" applyFont="1" applyFill="1"/>
    <xf numFmtId="0" fontId="11" fillId="7" borderId="0" xfId="3" applyFont="1" applyFill="1"/>
    <xf numFmtId="165" fontId="20" fillId="9" borderId="2" xfId="3" applyNumberFormat="1" applyFont="1" applyFill="1" applyBorder="1" applyAlignment="1">
      <alignment horizontal="center"/>
    </xf>
    <xf numFmtId="165" fontId="20" fillId="9" borderId="3" xfId="3" applyNumberFormat="1" applyFont="1" applyFill="1" applyBorder="1" applyAlignment="1">
      <alignment horizontal="center"/>
    </xf>
    <xf numFmtId="1" fontId="20" fillId="9" borderId="3" xfId="3" applyNumberFormat="1" applyFont="1" applyFill="1" applyBorder="1" applyAlignment="1">
      <alignment horizontal="center"/>
    </xf>
    <xf numFmtId="165" fontId="20" fillId="7" borderId="0" xfId="3" applyNumberFormat="1" applyFont="1" applyFill="1" applyAlignment="1">
      <alignment horizontal="center"/>
    </xf>
    <xf numFmtId="1" fontId="20" fillId="7" borderId="0" xfId="3" applyNumberFormat="1" applyFont="1" applyFill="1" applyAlignment="1">
      <alignment horizontal="center"/>
    </xf>
    <xf numFmtId="0" fontId="17" fillId="7" borderId="6" xfId="3" applyFont="1" applyFill="1" applyBorder="1"/>
    <xf numFmtId="0" fontId="20" fillId="7" borderId="0" xfId="3" applyFont="1" applyFill="1"/>
    <xf numFmtId="0" fontId="20" fillId="7" borderId="0" xfId="3" applyFont="1" applyFill="1" applyAlignment="1">
      <alignment horizontal="center"/>
    </xf>
    <xf numFmtId="0" fontId="20" fillId="7" borderId="6" xfId="3" applyFont="1" applyFill="1" applyBorder="1" applyAlignment="1">
      <alignment horizontal="center"/>
    </xf>
    <xf numFmtId="165" fontId="21" fillId="11" borderId="8" xfId="3" applyNumberFormat="1" applyFont="1" applyFill="1" applyBorder="1" applyAlignment="1">
      <alignment horizontal="center"/>
    </xf>
    <xf numFmtId="165" fontId="21" fillId="11" borderId="9" xfId="3" applyNumberFormat="1" applyFont="1" applyFill="1" applyBorder="1" applyAlignment="1">
      <alignment horizontal="center"/>
    </xf>
    <xf numFmtId="1" fontId="21" fillId="11" borderId="9" xfId="3" applyNumberFormat="1" applyFont="1" applyFill="1" applyBorder="1" applyAlignment="1">
      <alignment horizontal="center"/>
    </xf>
    <xf numFmtId="49" fontId="21" fillId="11" borderId="9" xfId="3" applyNumberFormat="1" applyFont="1" applyFill="1" applyBorder="1" applyAlignment="1">
      <alignment horizontal="center"/>
    </xf>
    <xf numFmtId="49" fontId="21" fillId="11" borderId="2" xfId="3" applyNumberFormat="1" applyFont="1" applyFill="1" applyBorder="1" applyAlignment="1">
      <alignment horizontal="center"/>
    </xf>
    <xf numFmtId="49" fontId="21" fillId="11" borderId="3" xfId="3" applyNumberFormat="1" applyFont="1" applyFill="1" applyBorder="1" applyAlignment="1">
      <alignment horizontal="center"/>
    </xf>
    <xf numFmtId="49" fontId="21" fillId="11" borderId="4" xfId="3" applyNumberFormat="1" applyFont="1" applyFill="1" applyBorder="1"/>
    <xf numFmtId="165" fontId="11" fillId="6" borderId="2" xfId="2" applyNumberFormat="1" applyFont="1" applyFill="1" applyBorder="1" applyAlignment="1">
      <alignment horizontal="center"/>
    </xf>
    <xf numFmtId="165" fontId="11" fillId="6" borderId="3" xfId="2" applyNumberFormat="1" applyFont="1" applyFill="1" applyBorder="1" applyAlignment="1">
      <alignment horizontal="center"/>
    </xf>
    <xf numFmtId="0" fontId="11" fillId="6" borderId="3" xfId="2" applyFont="1" applyFill="1" applyBorder="1"/>
    <xf numFmtId="0" fontId="11" fillId="7" borderId="4" xfId="2" applyFont="1" applyFill="1" applyBorder="1"/>
    <xf numFmtId="165" fontId="11" fillId="7" borderId="5" xfId="2" applyNumberFormat="1" applyFont="1" applyFill="1" applyBorder="1" applyAlignment="1">
      <alignment horizontal="center"/>
    </xf>
    <xf numFmtId="165" fontId="11" fillId="7" borderId="0" xfId="2" applyNumberFormat="1" applyFont="1" applyFill="1" applyAlignment="1">
      <alignment horizontal="center"/>
    </xf>
    <xf numFmtId="0" fontId="11" fillId="7" borderId="0" xfId="2" applyFont="1" applyFill="1"/>
    <xf numFmtId="0" fontId="11" fillId="7" borderId="6" xfId="2" applyFont="1" applyFill="1" applyBorder="1"/>
    <xf numFmtId="165" fontId="11" fillId="6" borderId="5" xfId="2" applyNumberFormat="1" applyFont="1" applyFill="1" applyBorder="1" applyAlignment="1">
      <alignment horizontal="center"/>
    </xf>
    <xf numFmtId="165" fontId="11" fillId="6" borderId="0" xfId="2" applyNumberFormat="1" applyFont="1" applyFill="1" applyAlignment="1">
      <alignment horizontal="center"/>
    </xf>
    <xf numFmtId="0" fontId="11" fillId="6" borderId="0" xfId="2" applyFont="1" applyFill="1"/>
    <xf numFmtId="165" fontId="11" fillId="9" borderId="2" xfId="2" applyNumberFormat="1" applyFont="1" applyFill="1" applyBorder="1" applyAlignment="1">
      <alignment horizontal="center"/>
    </xf>
    <xf numFmtId="165" fontId="11" fillId="9" borderId="3" xfId="2" applyNumberFormat="1" applyFont="1" applyFill="1" applyBorder="1" applyAlignment="1">
      <alignment horizontal="center"/>
    </xf>
    <xf numFmtId="1" fontId="11" fillId="9" borderId="3" xfId="2" applyNumberFormat="1" applyFont="1" applyFill="1" applyBorder="1" applyAlignment="1">
      <alignment horizontal="center"/>
    </xf>
    <xf numFmtId="1" fontId="11" fillId="7" borderId="0" xfId="2" applyNumberFormat="1" applyFont="1" applyFill="1" applyAlignment="1">
      <alignment horizontal="center"/>
    </xf>
    <xf numFmtId="0" fontId="12" fillId="7" borderId="0" xfId="2" applyFont="1" applyFill="1"/>
    <xf numFmtId="0" fontId="12" fillId="7" borderId="6" xfId="2" applyFont="1" applyFill="1" applyBorder="1"/>
    <xf numFmtId="165" fontId="12" fillId="7" borderId="5" xfId="2" applyNumberFormat="1" applyFont="1" applyFill="1" applyBorder="1" applyAlignment="1">
      <alignment horizontal="center"/>
    </xf>
    <xf numFmtId="165" fontId="12" fillId="7" borderId="0" xfId="2" applyNumberFormat="1" applyFont="1" applyFill="1" applyAlignment="1">
      <alignment horizontal="center"/>
    </xf>
    <xf numFmtId="1" fontId="12" fillId="7" borderId="0" xfId="2" applyNumberFormat="1" applyFont="1" applyFill="1" applyAlignment="1">
      <alignment horizontal="center"/>
    </xf>
    <xf numFmtId="3" fontId="12" fillId="7" borderId="0" xfId="2" applyNumberFormat="1" applyFont="1" applyFill="1"/>
    <xf numFmtId="165" fontId="11" fillId="7" borderId="8" xfId="2" applyNumberFormat="1" applyFont="1" applyFill="1" applyBorder="1" applyAlignment="1">
      <alignment horizontal="center"/>
    </xf>
    <xf numFmtId="165" fontId="11" fillId="7" borderId="9" xfId="2" applyNumberFormat="1" applyFont="1" applyFill="1" applyBorder="1" applyAlignment="1">
      <alignment horizontal="center"/>
    </xf>
    <xf numFmtId="1" fontId="11" fillId="7" borderId="9" xfId="2" applyNumberFormat="1" applyFont="1" applyFill="1" applyBorder="1" applyAlignment="1">
      <alignment horizontal="center"/>
    </xf>
    <xf numFmtId="0" fontId="11" fillId="7" borderId="9" xfId="2" applyFont="1" applyFill="1" applyBorder="1"/>
    <xf numFmtId="0" fontId="11" fillId="7" borderId="10" xfId="2" applyFont="1" applyFill="1" applyBorder="1"/>
    <xf numFmtId="165" fontId="12" fillId="6" borderId="5" xfId="2" applyNumberFormat="1" applyFont="1" applyFill="1" applyBorder="1" applyAlignment="1">
      <alignment horizontal="center"/>
    </xf>
    <xf numFmtId="165" fontId="12" fillId="6" borderId="0" xfId="2" applyNumberFormat="1" applyFont="1" applyFill="1" applyAlignment="1">
      <alignment horizontal="center"/>
    </xf>
    <xf numFmtId="165" fontId="12" fillId="13" borderId="0" xfId="2" applyNumberFormat="1" applyFont="1" applyFill="1" applyAlignment="1">
      <alignment horizontal="center"/>
    </xf>
    <xf numFmtId="1" fontId="12" fillId="6" borderId="0" xfId="2" applyNumberFormat="1" applyFont="1" applyFill="1" applyAlignment="1">
      <alignment horizontal="center"/>
    </xf>
    <xf numFmtId="0" fontId="12" fillId="6" borderId="0" xfId="2" applyFont="1" applyFill="1" applyAlignment="1">
      <alignment horizontal="center"/>
    </xf>
    <xf numFmtId="0" fontId="12" fillId="6" borderId="0" xfId="2" applyFont="1" applyFill="1"/>
    <xf numFmtId="0" fontId="12" fillId="7" borderId="0" xfId="2" applyFont="1" applyFill="1" applyAlignment="1">
      <alignment horizontal="center"/>
    </xf>
    <xf numFmtId="0" fontId="19" fillId="7" borderId="0" xfId="2" applyFont="1" applyFill="1"/>
    <xf numFmtId="165" fontId="12" fillId="8" borderId="0" xfId="2" applyNumberFormat="1" applyFont="1" applyFill="1" applyAlignment="1">
      <alignment horizontal="center"/>
    </xf>
    <xf numFmtId="0" fontId="13" fillId="7" borderId="6" xfId="2" applyFont="1" applyFill="1" applyBorder="1"/>
    <xf numFmtId="3" fontId="12" fillId="6" borderId="0" xfId="2" applyNumberFormat="1" applyFont="1" applyFill="1" applyAlignment="1">
      <alignment horizontal="center"/>
    </xf>
    <xf numFmtId="165" fontId="12" fillId="8" borderId="5" xfId="2" applyNumberFormat="1" applyFont="1" applyFill="1" applyBorder="1" applyAlignment="1">
      <alignment horizontal="center"/>
    </xf>
    <xf numFmtId="1" fontId="12" fillId="8" borderId="0" xfId="2" applyNumberFormat="1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12" fillId="8" borderId="0" xfId="2" applyFont="1" applyFill="1"/>
    <xf numFmtId="165" fontId="12" fillId="13" borderId="5" xfId="2" applyNumberFormat="1" applyFont="1" applyFill="1" applyBorder="1" applyAlignment="1">
      <alignment horizontal="center"/>
    </xf>
    <xf numFmtId="1" fontId="12" fillId="13" borderId="0" xfId="2" applyNumberFormat="1" applyFont="1" applyFill="1" applyAlignment="1">
      <alignment horizontal="center"/>
    </xf>
    <xf numFmtId="0" fontId="12" fillId="13" borderId="0" xfId="2" applyFont="1" applyFill="1" applyAlignment="1">
      <alignment horizontal="center"/>
    </xf>
    <xf numFmtId="0" fontId="12" fillId="13" borderId="0" xfId="2" applyFont="1" applyFill="1"/>
    <xf numFmtId="3" fontId="12" fillId="7" borderId="0" xfId="2" applyNumberFormat="1" applyFont="1" applyFill="1" applyAlignment="1">
      <alignment horizontal="center"/>
    </xf>
    <xf numFmtId="0" fontId="11" fillId="7" borderId="0" xfId="2" applyFont="1" applyFill="1" applyAlignment="1">
      <alignment horizontal="center"/>
    </xf>
    <xf numFmtId="0" fontId="11" fillId="7" borderId="6" xfId="2" applyFont="1" applyFill="1" applyBorder="1" applyAlignment="1">
      <alignment horizontal="center"/>
    </xf>
    <xf numFmtId="165" fontId="22" fillId="11" borderId="8" xfId="2" applyNumberFormat="1" applyFont="1" applyFill="1" applyBorder="1" applyAlignment="1">
      <alignment horizontal="center"/>
    </xf>
    <xf numFmtId="165" fontId="22" fillId="11" borderId="9" xfId="2" applyNumberFormat="1" applyFont="1" applyFill="1" applyBorder="1" applyAlignment="1">
      <alignment horizontal="center"/>
    </xf>
    <xf numFmtId="1" fontId="22" fillId="11" borderId="9" xfId="2" applyNumberFormat="1" applyFont="1" applyFill="1" applyBorder="1" applyAlignment="1">
      <alignment horizontal="center"/>
    </xf>
    <xf numFmtId="49" fontId="22" fillId="11" borderId="9" xfId="2" applyNumberFormat="1" applyFont="1" applyFill="1" applyBorder="1" applyAlignment="1">
      <alignment horizontal="center"/>
    </xf>
    <xf numFmtId="49" fontId="22" fillId="11" borderId="2" xfId="2" applyNumberFormat="1" applyFont="1" applyFill="1" applyBorder="1" applyAlignment="1">
      <alignment horizontal="center"/>
    </xf>
    <xf numFmtId="49" fontId="22" fillId="11" borderId="3" xfId="2" applyNumberFormat="1" applyFont="1" applyFill="1" applyBorder="1" applyAlignment="1">
      <alignment horizontal="center"/>
    </xf>
    <xf numFmtId="49" fontId="22" fillId="11" borderId="4" xfId="2" applyNumberFormat="1" applyFont="1" applyFill="1" applyBorder="1"/>
    <xf numFmtId="165" fontId="11" fillId="3" borderId="2" xfId="2" applyNumberFormat="1" applyFont="1" applyFill="1" applyBorder="1" applyAlignment="1">
      <alignment horizontal="center"/>
    </xf>
    <xf numFmtId="165" fontId="11" fillId="3" borderId="3" xfId="2" applyNumberFormat="1" applyFont="1" applyFill="1" applyBorder="1" applyAlignment="1">
      <alignment horizontal="center"/>
    </xf>
    <xf numFmtId="0" fontId="11" fillId="3" borderId="3" xfId="2" applyFont="1" applyFill="1" applyBorder="1"/>
    <xf numFmtId="0" fontId="11" fillId="4" borderId="4" xfId="2" applyFont="1" applyFill="1" applyBorder="1"/>
    <xf numFmtId="165" fontId="11" fillId="4" borderId="5" xfId="2" applyNumberFormat="1" applyFont="1" applyFill="1" applyBorder="1" applyAlignment="1">
      <alignment horizontal="center"/>
    </xf>
    <xf numFmtId="165" fontId="11" fillId="4" borderId="0" xfId="2" applyNumberFormat="1" applyFont="1" applyFill="1" applyBorder="1" applyAlignment="1">
      <alignment horizontal="center"/>
    </xf>
    <xf numFmtId="0" fontId="11" fillId="4" borderId="0" xfId="2" applyFont="1" applyFill="1" applyBorder="1"/>
    <xf numFmtId="0" fontId="11" fillId="4" borderId="6" xfId="2" applyFont="1" applyFill="1" applyBorder="1"/>
    <xf numFmtId="165" fontId="11" fillId="3" borderId="0" xfId="2" applyNumberFormat="1" applyFont="1" applyFill="1" applyBorder="1" applyAlignment="1">
      <alignment horizontal="center"/>
    </xf>
    <xf numFmtId="0" fontId="11" fillId="3" borderId="0" xfId="2" applyFont="1" applyFill="1" applyBorder="1"/>
    <xf numFmtId="165" fontId="11" fillId="5" borderId="2" xfId="2" applyNumberFormat="1" applyFont="1" applyFill="1" applyBorder="1" applyAlignment="1">
      <alignment horizontal="center"/>
    </xf>
    <xf numFmtId="165" fontId="11" fillId="5" borderId="3" xfId="2" applyNumberFormat="1" applyFont="1" applyFill="1" applyBorder="1" applyAlignment="1">
      <alignment horizontal="center"/>
    </xf>
    <xf numFmtId="1" fontId="11" fillId="5" borderId="3" xfId="2" applyNumberFormat="1" applyFont="1" applyFill="1" applyBorder="1" applyAlignment="1">
      <alignment horizontal="center"/>
    </xf>
    <xf numFmtId="165" fontId="11" fillId="4" borderId="2" xfId="2" applyNumberFormat="1" applyFont="1" applyFill="1" applyBorder="1" applyAlignment="1">
      <alignment horizontal="center"/>
    </xf>
    <xf numFmtId="165" fontId="11" fillId="4" borderId="3" xfId="2" applyNumberFormat="1" applyFont="1" applyFill="1" applyBorder="1" applyAlignment="1">
      <alignment horizontal="center"/>
    </xf>
    <xf numFmtId="1" fontId="11" fillId="4" borderId="3" xfId="2" applyNumberFormat="1" applyFont="1" applyFill="1" applyBorder="1" applyAlignment="1">
      <alignment horizontal="center"/>
    </xf>
    <xf numFmtId="0" fontId="11" fillId="4" borderId="3" xfId="2" applyFont="1" applyFill="1" applyBorder="1"/>
    <xf numFmtId="0" fontId="12" fillId="4" borderId="6" xfId="2" applyFont="1" applyFill="1" applyBorder="1"/>
    <xf numFmtId="1" fontId="11" fillId="4" borderId="0" xfId="2" applyNumberFormat="1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"/>
    </xf>
    <xf numFmtId="165" fontId="11" fillId="4" borderId="7" xfId="2" applyNumberFormat="1" applyFont="1" applyFill="1" applyBorder="1" applyAlignment="1">
      <alignment horizontal="center"/>
    </xf>
    <xf numFmtId="165" fontId="11" fillId="4" borderId="11" xfId="2" applyNumberFormat="1" applyFont="1" applyFill="1" applyBorder="1" applyAlignment="1">
      <alignment horizontal="center"/>
    </xf>
    <xf numFmtId="1" fontId="11" fillId="4" borderId="11" xfId="2" applyNumberFormat="1" applyFont="1" applyFill="1" applyBorder="1" applyAlignment="1">
      <alignment horizontal="center"/>
    </xf>
    <xf numFmtId="0" fontId="11" fillId="4" borderId="11" xfId="2" applyFont="1" applyFill="1" applyBorder="1"/>
    <xf numFmtId="165" fontId="11" fillId="4" borderId="8" xfId="2" applyNumberFormat="1" applyFont="1" applyFill="1" applyBorder="1" applyAlignment="1">
      <alignment horizontal="center"/>
    </xf>
    <xf numFmtId="165" fontId="11" fillId="4" borderId="9" xfId="2" applyNumberFormat="1" applyFont="1" applyFill="1" applyBorder="1" applyAlignment="1">
      <alignment horizontal="center"/>
    </xf>
    <xf numFmtId="1" fontId="11" fillId="4" borderId="9" xfId="2" applyNumberFormat="1" applyFont="1" applyFill="1" applyBorder="1" applyAlignment="1">
      <alignment horizontal="center"/>
    </xf>
    <xf numFmtId="0" fontId="11" fillId="4" borderId="9" xfId="2" applyFont="1" applyFill="1" applyBorder="1"/>
    <xf numFmtId="0" fontId="11" fillId="4" borderId="10" xfId="2" applyFont="1" applyFill="1" applyBorder="1"/>
    <xf numFmtId="165" fontId="12" fillId="3" borderId="5" xfId="2" applyNumberFormat="1" applyFont="1" applyFill="1" applyBorder="1" applyAlignment="1">
      <alignment horizontal="center"/>
    </xf>
    <xf numFmtId="165" fontId="12" fillId="3" borderId="0" xfId="2" applyNumberFormat="1" applyFont="1" applyFill="1" applyBorder="1" applyAlignment="1">
      <alignment horizontal="center"/>
    </xf>
    <xf numFmtId="1" fontId="12" fillId="3" borderId="0" xfId="2" applyNumberFormat="1" applyFont="1" applyFill="1" applyBorder="1" applyAlignment="1">
      <alignment horizontal="center"/>
    </xf>
    <xf numFmtId="0" fontId="12" fillId="3" borderId="0" xfId="2" applyFont="1" applyFill="1" applyBorder="1"/>
    <xf numFmtId="165" fontId="12" fillId="4" borderId="5" xfId="2" applyNumberFormat="1" applyFont="1" applyFill="1" applyBorder="1" applyAlignment="1">
      <alignment horizontal="center"/>
    </xf>
    <xf numFmtId="165" fontId="12" fillId="4" borderId="0" xfId="2" applyNumberFormat="1" applyFont="1" applyFill="1" applyBorder="1" applyAlignment="1">
      <alignment horizontal="center"/>
    </xf>
    <xf numFmtId="1" fontId="12" fillId="4" borderId="0" xfId="2" applyNumberFormat="1" applyFont="1" applyFill="1" applyBorder="1" applyAlignment="1">
      <alignment horizontal="center"/>
    </xf>
    <xf numFmtId="0" fontId="12" fillId="4" borderId="0" xfId="2" applyFont="1" applyFill="1" applyBorder="1"/>
    <xf numFmtId="3" fontId="12" fillId="3" borderId="0" xfId="2" applyNumberFormat="1" applyFont="1" applyFill="1" applyBorder="1"/>
    <xf numFmtId="0" fontId="12" fillId="4" borderId="0" xfId="2" applyFont="1" applyFill="1" applyBorder="1" applyAlignment="1">
      <alignment horizontal="left"/>
    </xf>
    <xf numFmtId="0" fontId="13" fillId="4" borderId="6" xfId="2" applyFont="1" applyFill="1" applyBorder="1"/>
    <xf numFmtId="0" fontId="12" fillId="3" borderId="0" xfId="2" applyFont="1" applyFill="1" applyBorder="1" applyAlignment="1">
      <alignment horizontal="left"/>
    </xf>
    <xf numFmtId="3" fontId="12" fillId="4" borderId="0" xfId="2" applyNumberFormat="1" applyFont="1" applyFill="1" applyBorder="1"/>
    <xf numFmtId="3" fontId="11" fillId="4" borderId="9" xfId="2" applyNumberFormat="1" applyFont="1" applyFill="1" applyBorder="1"/>
    <xf numFmtId="165" fontId="11" fillId="8" borderId="11" xfId="2" applyNumberFormat="1" applyFont="1" applyFill="1" applyBorder="1" applyAlignment="1">
      <alignment horizontal="center"/>
    </xf>
    <xf numFmtId="1" fontId="11" fillId="8" borderId="11" xfId="2" applyNumberFormat="1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11" fillId="7" borderId="0" xfId="2" applyFont="1" applyFill="1" applyBorder="1" applyAlignment="1">
      <alignment horizontal="center"/>
    </xf>
    <xf numFmtId="165" fontId="14" fillId="10" borderId="8" xfId="2" applyNumberFormat="1" applyFont="1" applyFill="1" applyBorder="1" applyAlignment="1">
      <alignment horizontal="center"/>
    </xf>
    <xf numFmtId="165" fontId="14" fillId="11" borderId="9" xfId="2" applyNumberFormat="1" applyFont="1" applyFill="1" applyBorder="1" applyAlignment="1">
      <alignment horizontal="center"/>
    </xf>
    <xf numFmtId="1" fontId="14" fillId="11" borderId="9" xfId="2" applyNumberFormat="1" applyFont="1" applyFill="1" applyBorder="1" applyAlignment="1">
      <alignment horizontal="center"/>
    </xf>
    <xf numFmtId="49" fontId="14" fillId="11" borderId="9" xfId="2" applyNumberFormat="1" applyFont="1" applyFill="1" applyBorder="1" applyAlignment="1">
      <alignment horizontal="center"/>
    </xf>
    <xf numFmtId="49" fontId="14" fillId="10" borderId="10" xfId="2" applyNumberFormat="1" applyFont="1" applyFill="1" applyBorder="1" applyAlignment="1">
      <alignment horizontal="center"/>
    </xf>
    <xf numFmtId="49" fontId="14" fillId="11" borderId="2" xfId="2" applyNumberFormat="1" applyFont="1" applyFill="1" applyBorder="1" applyAlignment="1">
      <alignment horizontal="center"/>
    </xf>
    <xf numFmtId="49" fontId="14" fillId="11" borderId="3" xfId="2" applyNumberFormat="1" applyFont="1" applyFill="1" applyBorder="1" applyAlignment="1">
      <alignment horizontal="center"/>
    </xf>
    <xf numFmtId="49" fontId="14" fillId="11" borderId="4" xfId="2" applyNumberFormat="1" applyFont="1" applyFill="1" applyBorder="1" applyAlignment="1"/>
    <xf numFmtId="165" fontId="16" fillId="3" borderId="2" xfId="2" applyNumberFormat="1" applyFont="1" applyFill="1" applyBorder="1" applyAlignment="1">
      <alignment horizontal="center"/>
    </xf>
    <xf numFmtId="165" fontId="16" fillId="3" borderId="3" xfId="2" applyNumberFormat="1" applyFont="1" applyFill="1" applyBorder="1" applyAlignment="1">
      <alignment horizontal="center"/>
    </xf>
    <xf numFmtId="0" fontId="16" fillId="3" borderId="3" xfId="2" applyFont="1" applyFill="1" applyBorder="1"/>
    <xf numFmtId="0" fontId="16" fillId="4" borderId="4" xfId="2" applyFont="1" applyFill="1" applyBorder="1"/>
    <xf numFmtId="165" fontId="16" fillId="4" borderId="5" xfId="2" applyNumberFormat="1" applyFont="1" applyFill="1" applyBorder="1" applyAlignment="1">
      <alignment horizontal="center"/>
    </xf>
    <xf numFmtId="165" fontId="16" fillId="4" borderId="0" xfId="2" applyNumberFormat="1" applyFont="1" applyFill="1" applyBorder="1" applyAlignment="1">
      <alignment horizontal="center"/>
    </xf>
    <xf numFmtId="0" fontId="16" fillId="4" borderId="0" xfId="2" applyFont="1" applyFill="1" applyBorder="1"/>
    <xf numFmtId="0" fontId="16" fillId="4" borderId="6" xfId="2" applyFont="1" applyFill="1" applyBorder="1"/>
    <xf numFmtId="165" fontId="16" fillId="3" borderId="7" xfId="2" applyNumberFormat="1" applyFont="1" applyFill="1" applyBorder="1" applyAlignment="1">
      <alignment horizontal="center"/>
    </xf>
    <xf numFmtId="165" fontId="16" fillId="3" borderId="0" xfId="2" applyNumberFormat="1" applyFont="1" applyFill="1" applyBorder="1" applyAlignment="1">
      <alignment horizontal="center"/>
    </xf>
    <xf numFmtId="0" fontId="16" fillId="3" borderId="0" xfId="2" applyFont="1" applyFill="1" applyBorder="1"/>
    <xf numFmtId="165" fontId="16" fillId="5" borderId="2" xfId="2" applyNumberFormat="1" applyFont="1" applyFill="1" applyBorder="1" applyAlignment="1">
      <alignment horizontal="center"/>
    </xf>
    <xf numFmtId="165" fontId="16" fillId="5" borderId="3" xfId="2" applyNumberFormat="1" applyFont="1" applyFill="1" applyBorder="1" applyAlignment="1">
      <alignment horizontal="center"/>
    </xf>
    <xf numFmtId="1" fontId="16" fillId="5" borderId="3" xfId="2" applyNumberFormat="1" applyFont="1" applyFill="1" applyBorder="1" applyAlignment="1">
      <alignment horizontal="center"/>
    </xf>
    <xf numFmtId="165" fontId="17" fillId="4" borderId="5" xfId="2" applyNumberFormat="1" applyFont="1" applyFill="1" applyBorder="1" applyAlignment="1">
      <alignment horizontal="center"/>
    </xf>
    <xf numFmtId="165" fontId="17" fillId="4" borderId="0" xfId="2" applyNumberFormat="1" applyFont="1" applyFill="1" applyBorder="1" applyAlignment="1">
      <alignment horizontal="center"/>
    </xf>
    <xf numFmtId="1" fontId="17" fillId="4" borderId="0" xfId="2" applyNumberFormat="1" applyFont="1" applyFill="1" applyBorder="1" applyAlignment="1">
      <alignment horizontal="center"/>
    </xf>
    <xf numFmtId="0" fontId="17" fillId="4" borderId="0" xfId="2" applyFont="1" applyFill="1" applyBorder="1"/>
    <xf numFmtId="0" fontId="18" fillId="4" borderId="0" xfId="2" applyFont="1" applyFill="1" applyBorder="1"/>
    <xf numFmtId="0" fontId="18" fillId="4" borderId="6" xfId="2" applyFont="1" applyFill="1" applyBorder="1"/>
    <xf numFmtId="165" fontId="19" fillId="4" borderId="5" xfId="2" applyNumberFormat="1" applyFont="1" applyFill="1" applyBorder="1" applyAlignment="1">
      <alignment horizontal="center"/>
    </xf>
    <xf numFmtId="165" fontId="19" fillId="4" borderId="0" xfId="2" applyNumberFormat="1" applyFont="1" applyFill="1" applyBorder="1" applyAlignment="1">
      <alignment horizontal="center"/>
    </xf>
    <xf numFmtId="1" fontId="19" fillId="4" borderId="0" xfId="2" applyNumberFormat="1" applyFont="1" applyFill="1" applyBorder="1" applyAlignment="1">
      <alignment horizontal="center"/>
    </xf>
    <xf numFmtId="3" fontId="19" fillId="4" borderId="0" xfId="2" applyNumberFormat="1" applyFont="1" applyFill="1" applyBorder="1"/>
    <xf numFmtId="0" fontId="19" fillId="4" borderId="0" xfId="2" applyFont="1" applyFill="1" applyBorder="1"/>
    <xf numFmtId="0" fontId="19" fillId="4" borderId="6" xfId="2" applyFont="1" applyFill="1" applyBorder="1"/>
    <xf numFmtId="165" fontId="20" fillId="4" borderId="8" xfId="2" applyNumberFormat="1" applyFont="1" applyFill="1" applyBorder="1" applyAlignment="1">
      <alignment horizontal="center"/>
    </xf>
    <xf numFmtId="165" fontId="20" fillId="4" borderId="9" xfId="2" applyNumberFormat="1" applyFont="1" applyFill="1" applyBorder="1" applyAlignment="1">
      <alignment horizontal="center"/>
    </xf>
    <xf numFmtId="1" fontId="20" fillId="4" borderId="9" xfId="2" applyNumberFormat="1" applyFont="1" applyFill="1" applyBorder="1" applyAlignment="1">
      <alignment horizontal="center"/>
    </xf>
    <xf numFmtId="0" fontId="20" fillId="4" borderId="9" xfId="2" applyFont="1" applyFill="1" applyBorder="1"/>
    <xf numFmtId="0" fontId="20" fillId="4" borderId="10" xfId="2" applyFont="1" applyFill="1" applyBorder="1"/>
    <xf numFmtId="165" fontId="19" fillId="3" borderId="5" xfId="2" applyNumberFormat="1" applyFont="1" applyFill="1" applyBorder="1" applyAlignment="1">
      <alignment horizontal="center"/>
    </xf>
    <xf numFmtId="165" fontId="19" fillId="3" borderId="0" xfId="2" applyNumberFormat="1" applyFont="1" applyFill="1" applyBorder="1" applyAlignment="1">
      <alignment horizontal="center"/>
    </xf>
    <xf numFmtId="1" fontId="19" fillId="3" borderId="0" xfId="2" applyNumberFormat="1" applyFont="1" applyFill="1" applyBorder="1" applyAlignment="1">
      <alignment horizontal="center"/>
    </xf>
    <xf numFmtId="0" fontId="19" fillId="3" borderId="0" xfId="2" applyFont="1" applyFill="1" applyBorder="1"/>
    <xf numFmtId="0" fontId="24" fillId="4" borderId="6" xfId="2" applyFont="1" applyFill="1" applyBorder="1"/>
    <xf numFmtId="3" fontId="19" fillId="3" borderId="0" xfId="2" applyNumberFormat="1" applyFont="1" applyFill="1" applyBorder="1"/>
    <xf numFmtId="0" fontId="20" fillId="4" borderId="0" xfId="2" applyFont="1" applyFill="1" applyBorder="1"/>
    <xf numFmtId="0" fontId="20" fillId="4" borderId="6" xfId="2" applyFont="1" applyFill="1" applyBorder="1" applyAlignment="1">
      <alignment horizontal="left" indent="2"/>
    </xf>
    <xf numFmtId="165" fontId="20" fillId="4" borderId="5" xfId="2" applyNumberFormat="1" applyFont="1" applyFill="1" applyBorder="1" applyAlignment="1">
      <alignment horizontal="center"/>
    </xf>
    <xf numFmtId="165" fontId="20" fillId="4" borderId="0" xfId="2" applyNumberFormat="1" applyFont="1" applyFill="1" applyBorder="1" applyAlignment="1">
      <alignment horizontal="center"/>
    </xf>
    <xf numFmtId="1" fontId="20" fillId="4" borderId="0" xfId="2" applyNumberFormat="1" applyFont="1" applyFill="1" applyBorder="1" applyAlignment="1">
      <alignment horizontal="center"/>
    </xf>
    <xf numFmtId="0" fontId="19" fillId="4" borderId="6" xfId="2" applyFont="1" applyFill="1" applyBorder="1" applyAlignment="1">
      <alignment horizontal="left" indent="2"/>
    </xf>
    <xf numFmtId="0" fontId="24" fillId="4" borderId="6" xfId="2" applyFont="1" applyFill="1" applyBorder="1" applyAlignment="1">
      <alignment horizontal="left" indent="2"/>
    </xf>
    <xf numFmtId="0" fontId="2" fillId="0" borderId="0" xfId="2" applyFill="1"/>
    <xf numFmtId="165" fontId="19" fillId="0" borderId="0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indent="2"/>
    </xf>
    <xf numFmtId="165" fontId="19" fillId="3" borderId="0" xfId="2" applyNumberFormat="1" applyFont="1" applyFill="1" applyBorder="1" applyAlignment="1">
      <alignment horizontal="center" wrapText="1"/>
    </xf>
    <xf numFmtId="165" fontId="19" fillId="4" borderId="0" xfId="2" applyNumberFormat="1" applyFont="1" applyFill="1" applyBorder="1" applyAlignment="1">
      <alignment horizontal="center" wrapText="1"/>
    </xf>
    <xf numFmtId="0" fontId="20" fillId="4" borderId="6" xfId="2" applyFont="1" applyFill="1" applyBorder="1"/>
    <xf numFmtId="0" fontId="25" fillId="0" borderId="0" xfId="2" applyFont="1"/>
    <xf numFmtId="165" fontId="20" fillId="14" borderId="13" xfId="2" applyNumberFormat="1" applyFont="1" applyFill="1" applyBorder="1" applyAlignment="1">
      <alignment horizontal="center"/>
    </xf>
    <xf numFmtId="165" fontId="20" fillId="14" borderId="14" xfId="2" applyNumberFormat="1" applyFont="1" applyFill="1" applyBorder="1" applyAlignment="1">
      <alignment horizontal="center"/>
    </xf>
    <xf numFmtId="165" fontId="19" fillId="14" borderId="14" xfId="2" applyNumberFormat="1" applyFont="1" applyFill="1" applyBorder="1" applyAlignment="1">
      <alignment horizontal="center"/>
    </xf>
    <xf numFmtId="1" fontId="19" fillId="14" borderId="14" xfId="2" applyNumberFormat="1" applyFont="1" applyFill="1" applyBorder="1" applyAlignment="1">
      <alignment horizontal="center"/>
    </xf>
    <xf numFmtId="3" fontId="19" fillId="14" borderId="14" xfId="2" applyNumberFormat="1" applyFont="1" applyFill="1" applyBorder="1"/>
    <xf numFmtId="0" fontId="20" fillId="14" borderId="15" xfId="2" applyFont="1" applyFill="1" applyBorder="1" applyAlignment="1">
      <alignment horizontal="left" indent="2"/>
    </xf>
    <xf numFmtId="0" fontId="19" fillId="14" borderId="16" xfId="2" applyFont="1" applyFill="1" applyBorder="1" applyAlignment="1">
      <alignment horizontal="left" indent="2"/>
    </xf>
    <xf numFmtId="0" fontId="26" fillId="4" borderId="5" xfId="2" applyFont="1" applyFill="1" applyBorder="1"/>
    <xf numFmtId="0" fontId="26" fillId="4" borderId="0" xfId="2" applyFont="1" applyFill="1" applyBorder="1"/>
    <xf numFmtId="0" fontId="19" fillId="15" borderId="0" xfId="2" applyFont="1" applyFill="1" applyBorder="1"/>
    <xf numFmtId="165" fontId="19" fillId="16" borderId="5" xfId="2" applyNumberFormat="1" applyFont="1" applyFill="1" applyBorder="1" applyAlignment="1">
      <alignment horizontal="center"/>
    </xf>
    <xf numFmtId="165" fontId="19" fillId="16" borderId="0" xfId="2" applyNumberFormat="1" applyFont="1" applyFill="1" applyBorder="1" applyAlignment="1">
      <alignment horizontal="center"/>
    </xf>
    <xf numFmtId="165" fontId="19" fillId="17" borderId="0" xfId="2" applyNumberFormat="1" applyFont="1" applyFill="1" applyBorder="1" applyAlignment="1">
      <alignment horizontal="center"/>
    </xf>
    <xf numFmtId="1" fontId="19" fillId="17" borderId="0" xfId="2" applyNumberFormat="1" applyFont="1" applyFill="1" applyBorder="1" applyAlignment="1">
      <alignment horizontal="center"/>
    </xf>
    <xf numFmtId="3" fontId="19" fillId="17" borderId="0" xfId="2" applyNumberFormat="1" applyFont="1" applyFill="1" applyBorder="1" applyAlignment="1">
      <alignment horizontal="center"/>
    </xf>
    <xf numFmtId="0" fontId="19" fillId="17" borderId="0" xfId="2" applyFont="1" applyFill="1" applyBorder="1"/>
    <xf numFmtId="165" fontId="19" fillId="14" borderId="5" xfId="2" applyNumberFormat="1" applyFont="1" applyFill="1" applyBorder="1"/>
    <xf numFmtId="165" fontId="19" fillId="14" borderId="0" xfId="2" applyNumberFormat="1" applyFont="1" applyFill="1" applyBorder="1"/>
    <xf numFmtId="1" fontId="19" fillId="14" borderId="0" xfId="2" applyNumberFormat="1" applyFont="1" applyFill="1" applyBorder="1"/>
    <xf numFmtId="0" fontId="19" fillId="14" borderId="0" xfId="2" applyFont="1" applyFill="1" applyBorder="1"/>
    <xf numFmtId="0" fontId="20" fillId="14" borderId="0" xfId="2" applyFont="1" applyFill="1" applyBorder="1"/>
    <xf numFmtId="0" fontId="20" fillId="14" borderId="16" xfId="2" applyFont="1" applyFill="1" applyBorder="1" applyAlignment="1">
      <alignment horizontal="left" indent="2"/>
    </xf>
    <xf numFmtId="0" fontId="25" fillId="0" borderId="5" xfId="2" applyFont="1" applyBorder="1"/>
    <xf numFmtId="1" fontId="20" fillId="14" borderId="14" xfId="2" applyNumberFormat="1" applyFont="1" applyFill="1" applyBorder="1" applyAlignment="1">
      <alignment horizontal="center"/>
    </xf>
    <xf numFmtId="0" fontId="20" fillId="14" borderId="14" xfId="2" applyFont="1" applyFill="1" applyBorder="1"/>
    <xf numFmtId="0" fontId="20" fillId="14" borderId="15" xfId="2" applyFont="1" applyFill="1" applyBorder="1"/>
    <xf numFmtId="165" fontId="19" fillId="18" borderId="0" xfId="2" applyNumberFormat="1" applyFont="1" applyFill="1" applyBorder="1" applyAlignment="1">
      <alignment horizontal="center"/>
    </xf>
    <xf numFmtId="1" fontId="19" fillId="18" borderId="0" xfId="2" applyNumberFormat="1" applyFont="1" applyFill="1" applyBorder="1" applyAlignment="1">
      <alignment horizontal="center"/>
    </xf>
    <xf numFmtId="0" fontId="19" fillId="18" borderId="0" xfId="2" applyFont="1" applyFill="1" applyBorder="1"/>
    <xf numFmtId="0" fontId="20" fillId="18" borderId="0" xfId="2" applyFont="1" applyFill="1" applyBorder="1"/>
    <xf numFmtId="165" fontId="19" fillId="14" borderId="0" xfId="2" applyNumberFormat="1" applyFont="1" applyFill="1" applyBorder="1" applyAlignment="1">
      <alignment horizontal="center"/>
    </xf>
    <xf numFmtId="1" fontId="19" fillId="14" borderId="0" xfId="2" applyNumberFormat="1" applyFont="1" applyFill="1" applyBorder="1" applyAlignment="1">
      <alignment horizontal="center"/>
    </xf>
    <xf numFmtId="165" fontId="20" fillId="18" borderId="17" xfId="2" applyNumberFormat="1" applyFont="1" applyFill="1" applyBorder="1" applyAlignment="1">
      <alignment horizontal="center"/>
    </xf>
    <xf numFmtId="165" fontId="20" fillId="18" borderId="18" xfId="2" applyNumberFormat="1" applyFont="1" applyFill="1" applyBorder="1" applyAlignment="1">
      <alignment horizontal="center"/>
    </xf>
    <xf numFmtId="165" fontId="20" fillId="14" borderId="5" xfId="2" applyNumberFormat="1" applyFont="1" applyFill="1" applyBorder="1" applyAlignment="1">
      <alignment horizontal="center"/>
    </xf>
    <xf numFmtId="165" fontId="20" fillId="14" borderId="0" xfId="2" applyNumberFormat="1" applyFont="1" applyFill="1" applyBorder="1" applyAlignment="1">
      <alignment horizontal="center"/>
    </xf>
    <xf numFmtId="165" fontId="20" fillId="18" borderId="19" xfId="2" applyNumberFormat="1" applyFont="1" applyFill="1" applyBorder="1" applyAlignment="1">
      <alignment horizontal="center"/>
    </xf>
    <xf numFmtId="165" fontId="20" fillId="18" borderId="0" xfId="2" applyNumberFormat="1" applyFont="1" applyFill="1" applyBorder="1" applyAlignment="1">
      <alignment horizontal="center"/>
    </xf>
    <xf numFmtId="165" fontId="20" fillId="19" borderId="17" xfId="2" applyNumberFormat="1" applyFont="1" applyFill="1" applyBorder="1" applyAlignment="1">
      <alignment horizontal="center"/>
    </xf>
    <xf numFmtId="165" fontId="20" fillId="19" borderId="18" xfId="2" applyNumberFormat="1" applyFont="1" applyFill="1" applyBorder="1" applyAlignment="1">
      <alignment horizontal="center"/>
    </xf>
    <xf numFmtId="165" fontId="19" fillId="14" borderId="5" xfId="2" applyNumberFormat="1" applyFont="1" applyFill="1" applyBorder="1" applyAlignment="1">
      <alignment horizontal="center"/>
    </xf>
    <xf numFmtId="165" fontId="19" fillId="18" borderId="5" xfId="2" applyNumberFormat="1" applyFont="1" applyFill="1" applyBorder="1" applyAlignment="1">
      <alignment horizontal="center"/>
    </xf>
    <xf numFmtId="1" fontId="20" fillId="14" borderId="0" xfId="2" applyNumberFormat="1" applyFont="1" applyFill="1" applyBorder="1" applyAlignment="1">
      <alignment horizontal="center"/>
    </xf>
    <xf numFmtId="165" fontId="19" fillId="14" borderId="19" xfId="2" applyNumberFormat="1" applyFont="1" applyFill="1" applyBorder="1" applyAlignment="1">
      <alignment horizontal="center"/>
    </xf>
    <xf numFmtId="0" fontId="19" fillId="14" borderId="0" xfId="2" applyFont="1" applyFill="1" applyBorder="1" applyAlignment="1"/>
    <xf numFmtId="0" fontId="19" fillId="18" borderId="0" xfId="2" applyFont="1" applyFill="1" applyBorder="1" applyAlignment="1"/>
    <xf numFmtId="165" fontId="19" fillId="20" borderId="0" xfId="2" applyNumberFormat="1" applyFont="1" applyFill="1" applyBorder="1" applyAlignment="1">
      <alignment horizontal="center"/>
    </xf>
    <xf numFmtId="1" fontId="19" fillId="20" borderId="0" xfId="2" applyNumberFormat="1" applyFont="1" applyFill="1" applyBorder="1" applyAlignment="1">
      <alignment horizontal="center"/>
    </xf>
    <xf numFmtId="3" fontId="19" fillId="18" borderId="0" xfId="2" applyNumberFormat="1" applyFont="1" applyFill="1" applyBorder="1"/>
    <xf numFmtId="165" fontId="20" fillId="14" borderId="20" xfId="2" applyNumberFormat="1" applyFont="1" applyFill="1" applyBorder="1" applyAlignment="1">
      <alignment horizontal="center"/>
    </xf>
    <xf numFmtId="165" fontId="19" fillId="20" borderId="17" xfId="2" applyNumberFormat="1" applyFont="1" applyFill="1" applyBorder="1" applyAlignment="1">
      <alignment horizontal="center"/>
    </xf>
    <xf numFmtId="0" fontId="19" fillId="20" borderId="0" xfId="2" applyFont="1" applyFill="1" applyBorder="1"/>
    <xf numFmtId="165" fontId="19" fillId="18" borderId="21" xfId="2" applyNumberFormat="1" applyFont="1" applyFill="1" applyBorder="1" applyAlignment="1">
      <alignment horizontal="center"/>
    </xf>
    <xf numFmtId="0" fontId="24" fillId="14" borderId="16" xfId="2" applyFont="1" applyFill="1" applyBorder="1" applyAlignment="1">
      <alignment horizontal="left" indent="2"/>
    </xf>
    <xf numFmtId="165" fontId="19" fillId="14" borderId="21" xfId="2" applyNumberFormat="1" applyFont="1" applyFill="1" applyBorder="1" applyAlignment="1">
      <alignment horizontal="center"/>
    </xf>
    <xf numFmtId="3" fontId="19" fillId="14" borderId="0" xfId="2" applyNumberFormat="1" applyFont="1" applyFill="1" applyBorder="1"/>
    <xf numFmtId="165" fontId="20" fillId="14" borderId="21" xfId="2" applyNumberFormat="1" applyFont="1" applyFill="1" applyBorder="1" applyAlignment="1">
      <alignment horizontal="center"/>
    </xf>
    <xf numFmtId="0" fontId="1" fillId="0" borderId="0" xfId="2" applyFont="1"/>
    <xf numFmtId="0" fontId="1" fillId="4" borderId="0" xfId="2" applyFont="1" applyFill="1"/>
    <xf numFmtId="0" fontId="1" fillId="0" borderId="0" xfId="2" applyFont="1" applyFill="1"/>
    <xf numFmtId="0" fontId="11" fillId="0" borderId="0" xfId="2" applyFont="1" applyFill="1" applyBorder="1" applyAlignment="1">
      <alignment horizontal="left"/>
    </xf>
    <xf numFmtId="165" fontId="20" fillId="3" borderId="5" xfId="2" applyNumberFormat="1" applyFont="1" applyFill="1" applyBorder="1" applyAlignment="1">
      <alignment horizontal="center"/>
    </xf>
    <xf numFmtId="165" fontId="20" fillId="3" borderId="0" xfId="2" applyNumberFormat="1" applyFont="1" applyFill="1" applyBorder="1" applyAlignment="1">
      <alignment horizontal="center"/>
    </xf>
    <xf numFmtId="0" fontId="19" fillId="4" borderId="0" xfId="2" applyFont="1" applyFill="1" applyBorder="1" applyAlignment="1">
      <alignment horizontal="left" wrapText="1"/>
    </xf>
    <xf numFmtId="165" fontId="27" fillId="2" borderId="5" xfId="4" applyNumberFormat="1" applyFont="1" applyBorder="1" applyAlignment="1">
      <alignment horizontal="center"/>
    </xf>
    <xf numFmtId="165" fontId="27" fillId="2" borderId="0" xfId="4" applyNumberFormat="1" applyFont="1" applyBorder="1" applyAlignment="1">
      <alignment horizontal="center"/>
    </xf>
    <xf numFmtId="165" fontId="28" fillId="2" borderId="0" xfId="4" applyNumberFormat="1" applyFont="1" applyBorder="1" applyAlignment="1">
      <alignment horizontal="center"/>
    </xf>
    <xf numFmtId="1" fontId="28" fillId="2" borderId="0" xfId="4" applyNumberFormat="1" applyFont="1" applyBorder="1" applyAlignment="1">
      <alignment horizontal="center"/>
    </xf>
    <xf numFmtId="0" fontId="28" fillId="2" borderId="0" xfId="4" applyFont="1" applyBorder="1" applyAlignment="1">
      <alignment horizontal="left"/>
    </xf>
    <xf numFmtId="0" fontId="20" fillId="4" borderId="5" xfId="2" applyFont="1" applyFill="1" applyBorder="1" applyAlignment="1">
      <alignment horizontal="center"/>
    </xf>
    <xf numFmtId="0" fontId="20" fillId="4" borderId="0" xfId="2" applyFont="1" applyFill="1" applyBorder="1" applyAlignment="1">
      <alignment horizontal="center"/>
    </xf>
    <xf numFmtId="0" fontId="19" fillId="4" borderId="0" xfId="2" applyFont="1" applyFill="1" applyBorder="1" applyAlignment="1">
      <alignment horizontal="center"/>
    </xf>
    <xf numFmtId="3" fontId="19" fillId="3" borderId="0" xfId="2" applyNumberFormat="1" applyFont="1" applyFill="1" applyBorder="1" applyAlignment="1">
      <alignment horizontal="left"/>
    </xf>
    <xf numFmtId="0" fontId="19" fillId="7" borderId="0" xfId="2" applyFont="1" applyFill="1" applyAlignment="1">
      <alignment horizontal="center"/>
    </xf>
    <xf numFmtId="0" fontId="19" fillId="4" borderId="0" xfId="2" applyFont="1" applyFill="1" applyBorder="1" applyAlignment="1">
      <alignment horizontal="left"/>
    </xf>
    <xf numFmtId="0" fontId="19" fillId="3" borderId="0" xfId="2" applyFont="1" applyFill="1" applyBorder="1" applyAlignment="1">
      <alignment horizontal="left"/>
    </xf>
    <xf numFmtId="3" fontId="19" fillId="4" borderId="0" xfId="2" applyNumberFormat="1" applyFont="1" applyFill="1" applyBorder="1" applyAlignment="1">
      <alignment horizontal="left"/>
    </xf>
    <xf numFmtId="1" fontId="29" fillId="3" borderId="0" xfId="2" applyNumberFormat="1" applyFont="1" applyFill="1" applyBorder="1" applyAlignment="1">
      <alignment horizontal="center"/>
    </xf>
    <xf numFmtId="165" fontId="29" fillId="3" borderId="0" xfId="2" applyNumberFormat="1" applyFont="1" applyFill="1" applyBorder="1" applyAlignment="1">
      <alignment horizontal="center"/>
    </xf>
    <xf numFmtId="1" fontId="29" fillId="4" borderId="0" xfId="2" applyNumberFormat="1" applyFont="1" applyFill="1" applyBorder="1" applyAlignment="1">
      <alignment horizontal="center"/>
    </xf>
    <xf numFmtId="165" fontId="29" fillId="4" borderId="0" xfId="2" applyNumberFormat="1" applyFont="1" applyFill="1" applyBorder="1" applyAlignment="1">
      <alignment horizontal="center"/>
    </xf>
    <xf numFmtId="3" fontId="20" fillId="4" borderId="9" xfId="2" applyNumberFormat="1" applyFont="1" applyFill="1" applyBorder="1"/>
    <xf numFmtId="165" fontId="19" fillId="4" borderId="0" xfId="2" applyNumberFormat="1" applyFont="1" applyFill="1" applyBorder="1" applyAlignment="1">
      <alignment horizontal="left"/>
    </xf>
    <xf numFmtId="0" fontId="29" fillId="4" borderId="0" xfId="2" applyFont="1" applyFill="1" applyBorder="1"/>
    <xf numFmtId="1" fontId="19" fillId="8" borderId="0" xfId="2" applyNumberFormat="1" applyFont="1" applyFill="1" applyBorder="1" applyAlignment="1">
      <alignment horizontal="center"/>
    </xf>
    <xf numFmtId="165" fontId="19" fillId="8" borderId="0" xfId="2" applyNumberFormat="1" applyFont="1" applyFill="1" applyBorder="1" applyAlignment="1">
      <alignment horizontal="center"/>
    </xf>
    <xf numFmtId="165" fontId="19" fillId="8" borderId="0" xfId="2" applyNumberFormat="1" applyFont="1" applyFill="1" applyBorder="1" applyAlignment="1">
      <alignment horizontal="center" wrapText="1"/>
    </xf>
    <xf numFmtId="0" fontId="19" fillId="8" borderId="0" xfId="2" applyFont="1" applyFill="1" applyBorder="1" applyAlignment="1">
      <alignment horizontal="left"/>
    </xf>
    <xf numFmtId="0" fontId="24" fillId="3" borderId="0" xfId="2" applyFont="1" applyFill="1" applyBorder="1"/>
    <xf numFmtId="0" fontId="2" fillId="4" borderId="0" xfId="2" applyFill="1"/>
    <xf numFmtId="0" fontId="20" fillId="4" borderId="6" xfId="2" applyFont="1" applyFill="1" applyBorder="1" applyAlignment="1">
      <alignment horizontal="left" wrapText="1" indent="2"/>
    </xf>
    <xf numFmtId="0" fontId="24" fillId="4" borderId="0" xfId="2" applyFont="1" applyFill="1" applyBorder="1"/>
    <xf numFmtId="0" fontId="19" fillId="3" borderId="0" xfId="2" applyNumberFormat="1" applyFont="1" applyFill="1" applyBorder="1"/>
    <xf numFmtId="165" fontId="20" fillId="5" borderId="2" xfId="2" applyNumberFormat="1" applyFont="1" applyFill="1" applyBorder="1" applyAlignment="1">
      <alignment horizontal="center"/>
    </xf>
    <xf numFmtId="165" fontId="20" fillId="9" borderId="3" xfId="2" applyNumberFormat="1" applyFont="1" applyFill="1" applyBorder="1" applyAlignment="1">
      <alignment horizontal="center"/>
    </xf>
    <xf numFmtId="1" fontId="20" fillId="9" borderId="3" xfId="2" applyNumberFormat="1" applyFont="1" applyFill="1" applyBorder="1" applyAlignment="1">
      <alignment horizontal="center"/>
    </xf>
    <xf numFmtId="165" fontId="20" fillId="5" borderId="3" xfId="2" applyNumberFormat="1" applyFont="1" applyFill="1" applyBorder="1" applyAlignment="1">
      <alignment horizontal="center"/>
    </xf>
    <xf numFmtId="0" fontId="17" fillId="4" borderId="6" xfId="2" applyFont="1" applyFill="1" applyBorder="1"/>
    <xf numFmtId="3" fontId="19" fillId="18" borderId="0" xfId="2" applyNumberFormat="1" applyFont="1" applyFill="1" applyBorder="1" applyAlignment="1">
      <alignment horizontal="left"/>
    </xf>
    <xf numFmtId="3" fontId="19" fillId="14" borderId="0" xfId="2" applyNumberFormat="1" applyFont="1" applyFill="1" applyBorder="1" applyAlignment="1">
      <alignment horizontal="left"/>
    </xf>
    <xf numFmtId="165" fontId="19" fillId="3" borderId="5" xfId="5" applyNumberFormat="1" applyFont="1" applyFill="1" applyBorder="1" applyAlignment="1">
      <alignment horizontal="center"/>
    </xf>
    <xf numFmtId="0" fontId="26" fillId="3" borderId="0" xfId="2" applyFont="1" applyFill="1" applyBorder="1" applyAlignment="1">
      <alignment horizontal="center"/>
    </xf>
    <xf numFmtId="165" fontId="26" fillId="3" borderId="0" xfId="5" applyNumberFormat="1" applyFont="1" applyFill="1" applyBorder="1" applyAlignment="1">
      <alignment horizontal="center"/>
    </xf>
    <xf numFmtId="0" fontId="26" fillId="3" borderId="0" xfId="2" applyFont="1" applyFill="1" applyBorder="1" applyAlignment="1">
      <alignment horizontal="left"/>
    </xf>
    <xf numFmtId="0" fontId="26" fillId="4" borderId="0" xfId="2" applyFont="1" applyFill="1" applyBorder="1" applyAlignment="1">
      <alignment horizontal="center"/>
    </xf>
    <xf numFmtId="165" fontId="26" fillId="4" borderId="0" xfId="5" applyNumberFormat="1" applyFont="1" applyFill="1" applyBorder="1" applyAlignment="1">
      <alignment horizontal="center"/>
    </xf>
    <xf numFmtId="0" fontId="26" fillId="4" borderId="0" xfId="2" applyFont="1" applyFill="1" applyBorder="1" applyAlignment="1">
      <alignment horizontal="left"/>
    </xf>
    <xf numFmtId="165" fontId="19" fillId="17" borderId="0" xfId="5" applyNumberFormat="1" applyFont="1" applyFill="1" applyBorder="1" applyAlignment="1">
      <alignment horizontal="center"/>
    </xf>
    <xf numFmtId="3" fontId="19" fillId="17" borderId="0" xfId="2" applyNumberFormat="1" applyFont="1" applyFill="1" applyBorder="1" applyAlignment="1">
      <alignment horizontal="left"/>
    </xf>
    <xf numFmtId="165" fontId="20" fillId="4" borderId="22" xfId="2" applyNumberFormat="1" applyFont="1" applyFill="1" applyBorder="1" applyAlignment="1">
      <alignment horizontal="center"/>
    </xf>
    <xf numFmtId="165" fontId="11" fillId="14" borderId="14" xfId="2" applyNumberFormat="1" applyFont="1" applyFill="1" applyBorder="1" applyAlignment="1">
      <alignment horizontal="center"/>
    </xf>
    <xf numFmtId="1" fontId="11" fillId="14" borderId="14" xfId="2" applyNumberFormat="1" applyFont="1" applyFill="1" applyBorder="1" applyAlignment="1">
      <alignment horizontal="center"/>
    </xf>
    <xf numFmtId="0" fontId="11" fillId="14" borderId="14" xfId="2" applyFont="1" applyFill="1" applyBorder="1"/>
    <xf numFmtId="0" fontId="11" fillId="14" borderId="16" xfId="2" applyFont="1" applyFill="1" applyBorder="1"/>
    <xf numFmtId="165" fontId="12" fillId="14" borderId="0" xfId="2" applyNumberFormat="1" applyFont="1" applyFill="1" applyBorder="1" applyAlignment="1">
      <alignment horizontal="center"/>
    </xf>
    <xf numFmtId="1" fontId="12" fillId="14" borderId="0" xfId="2" applyNumberFormat="1" applyFont="1" applyFill="1" applyBorder="1" applyAlignment="1">
      <alignment horizontal="center"/>
    </xf>
    <xf numFmtId="3" fontId="12" fillId="14" borderId="0" xfId="2" applyNumberFormat="1" applyFont="1" applyFill="1" applyBorder="1" applyAlignment="1">
      <alignment horizontal="left"/>
    </xf>
    <xf numFmtId="0" fontId="12" fillId="14" borderId="0" xfId="2" applyFont="1" applyFill="1" applyBorder="1" applyAlignment="1">
      <alignment horizontal="center"/>
    </xf>
    <xf numFmtId="0" fontId="12" fillId="14" borderId="16" xfId="2" applyFont="1" applyFill="1" applyBorder="1"/>
    <xf numFmtId="0" fontId="19" fillId="18" borderId="0" xfId="2" applyFont="1" applyFill="1" applyBorder="1" applyAlignment="1">
      <alignment horizontal="left"/>
    </xf>
    <xf numFmtId="0" fontId="19" fillId="14" borderId="16" xfId="2" applyFont="1" applyFill="1" applyBorder="1"/>
    <xf numFmtId="165" fontId="19" fillId="20" borderId="21" xfId="2" applyNumberFormat="1" applyFont="1" applyFill="1" applyBorder="1" applyAlignment="1">
      <alignment horizontal="center"/>
    </xf>
    <xf numFmtId="3" fontId="19" fillId="20" borderId="0" xfId="2" applyNumberFormat="1" applyFont="1" applyFill="1" applyBorder="1" applyAlignment="1">
      <alignment horizontal="left"/>
    </xf>
    <xf numFmtId="165" fontId="19" fillId="17" borderId="21" xfId="2" applyNumberFormat="1" applyFont="1" applyFill="1" applyBorder="1" applyAlignment="1">
      <alignment horizontal="center"/>
    </xf>
    <xf numFmtId="0" fontId="19" fillId="20" borderId="0" xfId="2" applyFont="1" applyFill="1" applyBorder="1" applyAlignment="1">
      <alignment horizontal="center"/>
    </xf>
    <xf numFmtId="0" fontId="25" fillId="4" borderId="0" xfId="2" applyFont="1" applyFill="1"/>
    <xf numFmtId="165" fontId="12" fillId="17" borderId="0" xfId="2" applyNumberFormat="1" applyFont="1" applyFill="1" applyBorder="1" applyAlignment="1">
      <alignment horizontal="center"/>
    </xf>
    <xf numFmtId="1" fontId="12" fillId="17" borderId="0" xfId="2" applyNumberFormat="1" applyFont="1" applyFill="1" applyBorder="1" applyAlignment="1">
      <alignment horizontal="center"/>
    </xf>
    <xf numFmtId="3" fontId="12" fillId="17" borderId="0" xfId="2" applyNumberFormat="1" applyFont="1" applyFill="1" applyBorder="1" applyAlignment="1">
      <alignment horizontal="left"/>
    </xf>
    <xf numFmtId="0" fontId="12" fillId="17" borderId="0" xfId="2" applyFont="1" applyFill="1" applyBorder="1" applyAlignment="1">
      <alignment horizontal="center"/>
    </xf>
    <xf numFmtId="165" fontId="19" fillId="16" borderId="0" xfId="5" applyNumberFormat="1" applyFont="1" applyFill="1" applyBorder="1" applyAlignment="1">
      <alignment horizontal="center"/>
    </xf>
    <xf numFmtId="165" fontId="19" fillId="20" borderId="0" xfId="5" applyNumberFormat="1" applyFont="1" applyFill="1" applyBorder="1" applyAlignment="1">
      <alignment horizontal="center"/>
    </xf>
    <xf numFmtId="165" fontId="19" fillId="15" borderId="0" xfId="5" applyNumberFormat="1" applyFont="1" applyFill="1" applyBorder="1" applyAlignment="1">
      <alignment horizontal="center"/>
    </xf>
    <xf numFmtId="165" fontId="12" fillId="14" borderId="21" xfId="2" applyNumberFormat="1" applyFont="1" applyFill="1" applyBorder="1" applyAlignment="1">
      <alignment horizontal="center"/>
    </xf>
    <xf numFmtId="3" fontId="19" fillId="4" borderId="0" xfId="2" applyNumberFormat="1" applyFont="1" applyFill="1" applyBorder="1" applyAlignment="1">
      <alignment horizontal="center"/>
    </xf>
    <xf numFmtId="1" fontId="20" fillId="5" borderId="3" xfId="2" applyNumberFormat="1" applyFont="1" applyFill="1" applyBorder="1" applyAlignment="1">
      <alignment horizontal="center"/>
    </xf>
    <xf numFmtId="165" fontId="20" fillId="4" borderId="7" xfId="2" applyNumberFormat="1" applyFont="1" applyFill="1" applyBorder="1" applyAlignment="1">
      <alignment horizontal="center"/>
    </xf>
    <xf numFmtId="165" fontId="20" fillId="8" borderId="11" xfId="2" applyNumberFormat="1" applyFont="1" applyFill="1" applyBorder="1" applyAlignment="1">
      <alignment horizontal="center"/>
    </xf>
    <xf numFmtId="1" fontId="20" fillId="8" borderId="11" xfId="2" applyNumberFormat="1" applyFont="1" applyFill="1" applyBorder="1" applyAlignment="1">
      <alignment horizontal="center"/>
    </xf>
    <xf numFmtId="165" fontId="20" fillId="4" borderId="11" xfId="2" applyNumberFormat="1" applyFont="1" applyFill="1" applyBorder="1" applyAlignment="1">
      <alignment horizontal="center"/>
    </xf>
    <xf numFmtId="0" fontId="20" fillId="8" borderId="0" xfId="2" applyFont="1" applyFill="1" applyBorder="1" applyAlignment="1">
      <alignment horizontal="center"/>
    </xf>
    <xf numFmtId="0" fontId="20" fillId="7" borderId="0" xfId="2" applyFont="1" applyFill="1" applyBorder="1" applyAlignment="1">
      <alignment horizontal="center"/>
    </xf>
    <xf numFmtId="0" fontId="20" fillId="7" borderId="6" xfId="2" applyFont="1" applyFill="1" applyBorder="1" applyAlignment="1">
      <alignment horizontal="center"/>
    </xf>
    <xf numFmtId="165" fontId="30" fillId="10" borderId="8" xfId="2" applyNumberFormat="1" applyFont="1" applyFill="1" applyBorder="1" applyAlignment="1">
      <alignment horizontal="center"/>
    </xf>
    <xf numFmtId="165" fontId="30" fillId="11" borderId="9" xfId="2" applyNumberFormat="1" applyFont="1" applyFill="1" applyBorder="1" applyAlignment="1">
      <alignment horizontal="center"/>
    </xf>
    <xf numFmtId="1" fontId="30" fillId="11" borderId="9" xfId="2" applyNumberFormat="1" applyFont="1" applyFill="1" applyBorder="1" applyAlignment="1">
      <alignment horizontal="center"/>
    </xf>
    <xf numFmtId="49" fontId="30" fillId="11" borderId="9" xfId="2" applyNumberFormat="1" applyFont="1" applyFill="1" applyBorder="1" applyAlignment="1">
      <alignment horizontal="center"/>
    </xf>
    <xf numFmtId="49" fontId="30" fillId="10" borderId="10" xfId="2" applyNumberFormat="1" applyFont="1" applyFill="1" applyBorder="1" applyAlignment="1">
      <alignment horizontal="center"/>
    </xf>
    <xf numFmtId="49" fontId="30" fillId="11" borderId="2" xfId="2" applyNumberFormat="1" applyFont="1" applyFill="1" applyBorder="1" applyAlignment="1">
      <alignment horizontal="center"/>
    </xf>
    <xf numFmtId="49" fontId="30" fillId="11" borderId="3" xfId="2" applyNumberFormat="1" applyFont="1" applyFill="1" applyBorder="1" applyAlignment="1">
      <alignment horizontal="center"/>
    </xf>
    <xf numFmtId="49" fontId="30" fillId="11" borderId="4" xfId="2" applyNumberFormat="1" applyFont="1" applyFill="1" applyBorder="1" applyAlignment="1"/>
    <xf numFmtId="0" fontId="15" fillId="0" borderId="0" xfId="2" applyFont="1" applyAlignment="1">
      <alignment vertical="center"/>
    </xf>
    <xf numFmtId="0" fontId="31" fillId="0" borderId="0" xfId="0" applyFont="1"/>
    <xf numFmtId="165" fontId="31" fillId="0" borderId="0" xfId="0" applyNumberFormat="1" applyFont="1"/>
    <xf numFmtId="1" fontId="31" fillId="0" borderId="0" xfId="0" applyNumberFormat="1" applyFont="1"/>
    <xf numFmtId="1" fontId="11" fillId="3" borderId="3" xfId="0" applyNumberFormat="1" applyFont="1" applyFill="1" applyBorder="1"/>
    <xf numFmtId="0" fontId="11" fillId="3" borderId="4" xfId="0" applyFont="1" applyFill="1" applyBorder="1"/>
    <xf numFmtId="1" fontId="11" fillId="4" borderId="0" xfId="0" applyNumberFormat="1" applyFont="1" applyFill="1" applyBorder="1"/>
    <xf numFmtId="1" fontId="11" fillId="3" borderId="0" xfId="0" applyNumberFormat="1" applyFont="1" applyFill="1" applyBorder="1"/>
    <xf numFmtId="0" fontId="11" fillId="3" borderId="6" xfId="0" applyFont="1" applyFill="1" applyBorder="1"/>
    <xf numFmtId="0" fontId="31" fillId="0" borderId="5" xfId="0" applyFont="1" applyBorder="1"/>
    <xf numFmtId="165" fontId="31" fillId="0" borderId="0" xfId="0" applyNumberFormat="1" applyFont="1" applyBorder="1"/>
    <xf numFmtId="0" fontId="31" fillId="0" borderId="0" xfId="0" applyFont="1" applyBorder="1"/>
    <xf numFmtId="1" fontId="31" fillId="0" borderId="0" xfId="0" applyNumberFormat="1" applyFont="1" applyBorder="1"/>
    <xf numFmtId="0" fontId="31" fillId="0" borderId="6" xfId="0" applyFont="1" applyBorder="1"/>
    <xf numFmtId="165" fontId="32" fillId="0" borderId="8" xfId="0" applyNumberFormat="1" applyFont="1" applyBorder="1"/>
    <xf numFmtId="165" fontId="32" fillId="0" borderId="9" xfId="0" applyNumberFormat="1" applyFont="1" applyBorder="1"/>
    <xf numFmtId="165" fontId="31" fillId="0" borderId="9" xfId="0" applyNumberFormat="1" applyFont="1" applyBorder="1"/>
    <xf numFmtId="0" fontId="31" fillId="0" borderId="9" xfId="0" applyFont="1" applyBorder="1"/>
    <xf numFmtId="0" fontId="32" fillId="0" borderId="10" xfId="0" applyFont="1" applyBorder="1"/>
    <xf numFmtId="165" fontId="31" fillId="0" borderId="5" xfId="0" applyNumberFormat="1" applyFont="1" applyBorder="1"/>
    <xf numFmtId="0" fontId="32" fillId="0" borderId="9" xfId="0" applyFont="1" applyBorder="1"/>
    <xf numFmtId="1" fontId="31" fillId="0" borderId="0" xfId="0" applyNumberFormat="1" applyFont="1" applyFill="1" applyBorder="1"/>
    <xf numFmtId="165" fontId="31" fillId="21" borderId="5" xfId="0" applyNumberFormat="1" applyFont="1" applyFill="1" applyBorder="1"/>
    <xf numFmtId="165" fontId="31" fillId="21" borderId="0" xfId="0" applyNumberFormat="1" applyFont="1" applyFill="1" applyBorder="1"/>
    <xf numFmtId="0" fontId="31" fillId="21" borderId="0" xfId="0" applyFont="1" applyFill="1" applyBorder="1"/>
    <xf numFmtId="1" fontId="31" fillId="21" borderId="0" xfId="0" applyNumberFormat="1" applyFont="1" applyFill="1" applyBorder="1"/>
    <xf numFmtId="0" fontId="32" fillId="0" borderId="6" xfId="0" applyFont="1" applyBorder="1"/>
    <xf numFmtId="165" fontId="32" fillId="0" borderId="5" xfId="0" applyNumberFormat="1" applyFont="1" applyBorder="1"/>
    <xf numFmtId="165" fontId="32" fillId="0" borderId="0" xfId="0" applyNumberFormat="1" applyFont="1" applyBorder="1"/>
    <xf numFmtId="0" fontId="32" fillId="0" borderId="0" xfId="0" applyFont="1" applyBorder="1"/>
    <xf numFmtId="0" fontId="31" fillId="0" borderId="0" xfId="0" applyFont="1" applyFill="1" applyBorder="1"/>
    <xf numFmtId="0" fontId="32" fillId="0" borderId="10" xfId="0" applyFont="1" applyFill="1" applyBorder="1"/>
    <xf numFmtId="165" fontId="31" fillId="0" borderId="5" xfId="0" applyNumberFormat="1" applyFont="1" applyFill="1" applyBorder="1"/>
    <xf numFmtId="165" fontId="31" fillId="0" borderId="0" xfId="0" applyNumberFormat="1" applyFont="1" applyFill="1" applyBorder="1"/>
    <xf numFmtId="1" fontId="12" fillId="0" borderId="0" xfId="0" applyNumberFormat="1" applyFont="1" applyFill="1" applyBorder="1"/>
    <xf numFmtId="165" fontId="32" fillId="0" borderId="23" xfId="0" applyNumberFormat="1" applyFont="1" applyBorder="1"/>
    <xf numFmtId="0" fontId="32" fillId="0" borderId="23" xfId="0" applyFont="1" applyBorder="1"/>
    <xf numFmtId="0" fontId="31" fillId="0" borderId="23" xfId="0" applyFont="1" applyBorder="1"/>
    <xf numFmtId="1" fontId="11" fillId="5" borderId="3" xfId="0" applyNumberFormat="1" applyFont="1" applyFill="1" applyBorder="1" applyAlignment="1">
      <alignment horizontal="left"/>
    </xf>
    <xf numFmtId="165" fontId="14" fillId="10" borderId="2" xfId="0" applyNumberFormat="1" applyFont="1" applyFill="1" applyBorder="1" applyAlignment="1">
      <alignment horizontal="center"/>
    </xf>
    <xf numFmtId="165" fontId="14" fillId="11" borderId="3" xfId="0" applyNumberFormat="1" applyFont="1" applyFill="1" applyBorder="1" applyAlignment="1">
      <alignment horizontal="center"/>
    </xf>
    <xf numFmtId="1" fontId="14" fillId="11" borderId="3" xfId="0" applyNumberFormat="1" applyFont="1" applyFill="1" applyBorder="1" applyAlignment="1">
      <alignment horizontal="center"/>
    </xf>
    <xf numFmtId="49" fontId="14" fillId="10" borderId="4" xfId="0" applyNumberFormat="1" applyFont="1" applyFill="1" applyBorder="1" applyAlignment="1">
      <alignment horizontal="center"/>
    </xf>
    <xf numFmtId="49" fontId="14" fillId="11" borderId="24" xfId="0" applyNumberFormat="1" applyFont="1" applyFill="1" applyBorder="1" applyAlignment="1">
      <alignment horizontal="center"/>
    </xf>
    <xf numFmtId="0" fontId="19" fillId="4" borderId="0" xfId="6" applyFont="1" applyFill="1"/>
    <xf numFmtId="0" fontId="19" fillId="4" borderId="0" xfId="6" applyFont="1" applyFill="1" applyBorder="1"/>
    <xf numFmtId="165" fontId="19" fillId="4" borderId="0" xfId="6" applyNumberFormat="1" applyFont="1" applyFill="1" applyBorder="1"/>
    <xf numFmtId="1" fontId="19" fillId="4" borderId="0" xfId="6" applyNumberFormat="1" applyFont="1" applyFill="1" applyBorder="1"/>
    <xf numFmtId="165" fontId="19" fillId="4" borderId="0" xfId="6" applyNumberFormat="1" applyFont="1" applyFill="1"/>
    <xf numFmtId="165" fontId="20" fillId="6" borderId="2" xfId="6" applyNumberFormat="1" applyFont="1" applyFill="1" applyBorder="1" applyAlignment="1">
      <alignment horizontal="center"/>
    </xf>
    <xf numFmtId="165" fontId="20" fillId="6" borderId="3" xfId="6" applyNumberFormat="1" applyFont="1" applyFill="1" applyBorder="1" applyAlignment="1">
      <alignment horizontal="center"/>
    </xf>
    <xf numFmtId="0" fontId="20" fillId="6" borderId="3" xfId="6" applyFont="1" applyFill="1" applyBorder="1"/>
    <xf numFmtId="0" fontId="20" fillId="7" borderId="4" xfId="6" applyFont="1" applyFill="1" applyBorder="1"/>
    <xf numFmtId="165" fontId="20" fillId="7" borderId="5" xfId="6" applyNumberFormat="1" applyFont="1" applyFill="1" applyBorder="1" applyAlignment="1">
      <alignment horizontal="center"/>
    </xf>
    <xf numFmtId="165" fontId="20" fillId="7" borderId="0" xfId="6" applyNumberFormat="1" applyFont="1" applyFill="1" applyAlignment="1">
      <alignment horizontal="center"/>
    </xf>
    <xf numFmtId="0" fontId="20" fillId="7" borderId="0" xfId="6" applyFont="1" applyFill="1"/>
    <xf numFmtId="0" fontId="20" fillId="7" borderId="6" xfId="6" applyFont="1" applyFill="1" applyBorder="1"/>
    <xf numFmtId="165" fontId="20" fillId="6" borderId="5" xfId="6" applyNumberFormat="1" applyFont="1" applyFill="1" applyBorder="1" applyAlignment="1">
      <alignment horizontal="center"/>
    </xf>
    <xf numFmtId="165" fontId="20" fillId="6" borderId="0" xfId="6" applyNumberFormat="1" applyFont="1" applyFill="1" applyAlignment="1">
      <alignment horizontal="center"/>
    </xf>
    <xf numFmtId="0" fontId="20" fillId="6" borderId="0" xfId="6" applyFont="1" applyFill="1"/>
    <xf numFmtId="165" fontId="20" fillId="9" borderId="2" xfId="6" applyNumberFormat="1" applyFont="1" applyFill="1" applyBorder="1" applyAlignment="1">
      <alignment horizontal="center"/>
    </xf>
    <xf numFmtId="165" fontId="20" fillId="9" borderId="3" xfId="6" applyNumberFormat="1" applyFont="1" applyFill="1" applyBorder="1" applyAlignment="1">
      <alignment horizontal="center"/>
    </xf>
    <xf numFmtId="1" fontId="20" fillId="9" borderId="3" xfId="6" applyNumberFormat="1" applyFont="1" applyFill="1" applyBorder="1" applyAlignment="1">
      <alignment horizontal="center"/>
    </xf>
    <xf numFmtId="1" fontId="20" fillId="7" borderId="0" xfId="6" applyNumberFormat="1" applyFont="1" applyFill="1" applyAlignment="1">
      <alignment horizontal="center"/>
    </xf>
    <xf numFmtId="0" fontId="19" fillId="7" borderId="0" xfId="6" applyFont="1" applyFill="1"/>
    <xf numFmtId="0" fontId="19" fillId="7" borderId="6" xfId="6" applyFont="1" applyFill="1" applyBorder="1"/>
    <xf numFmtId="165" fontId="19" fillId="7" borderId="5" xfId="6" applyNumberFormat="1" applyFont="1" applyFill="1" applyBorder="1" applyAlignment="1">
      <alignment horizontal="center"/>
    </xf>
    <xf numFmtId="165" fontId="19" fillId="7" borderId="0" xfId="6" applyNumberFormat="1" applyFont="1" applyFill="1" applyAlignment="1">
      <alignment horizontal="center"/>
    </xf>
    <xf numFmtId="1" fontId="19" fillId="7" borderId="0" xfId="6" applyNumberFormat="1" applyFont="1" applyFill="1" applyAlignment="1">
      <alignment horizontal="center"/>
    </xf>
    <xf numFmtId="3" fontId="19" fillId="7" borderId="0" xfId="6" applyNumberFormat="1" applyFont="1" applyFill="1"/>
    <xf numFmtId="165" fontId="20" fillId="7" borderId="8" xfId="6" applyNumberFormat="1" applyFont="1" applyFill="1" applyBorder="1" applyAlignment="1">
      <alignment horizontal="center"/>
    </xf>
    <xf numFmtId="165" fontId="20" fillId="7" borderId="9" xfId="6" applyNumberFormat="1" applyFont="1" applyFill="1" applyBorder="1" applyAlignment="1">
      <alignment horizontal="center"/>
    </xf>
    <xf numFmtId="1" fontId="20" fillId="7" borderId="9" xfId="6" applyNumberFormat="1" applyFont="1" applyFill="1" applyBorder="1" applyAlignment="1">
      <alignment horizontal="center"/>
    </xf>
    <xf numFmtId="0" fontId="20" fillId="7" borderId="9" xfId="6" applyFont="1" applyFill="1" applyBorder="1"/>
    <xf numFmtId="0" fontId="20" fillId="7" borderId="10" xfId="6" applyFont="1" applyFill="1" applyBorder="1" applyAlignment="1">
      <alignment horizontal="right"/>
    </xf>
    <xf numFmtId="3" fontId="19" fillId="13" borderId="2" xfId="7" applyBorder="1"/>
    <xf numFmtId="3" fontId="19" fillId="13" borderId="3" xfId="7" applyBorder="1"/>
    <xf numFmtId="165" fontId="19" fillId="13" borderId="3" xfId="7" applyNumberFormat="1" applyBorder="1" applyAlignment="1">
      <alignment horizontal="center"/>
    </xf>
    <xf numFmtId="3" fontId="19" fillId="13" borderId="3" xfId="7" applyBorder="1" applyAlignment="1">
      <alignment horizontal="center"/>
    </xf>
    <xf numFmtId="0" fontId="19" fillId="8" borderId="6" xfId="6" applyFont="1" applyFill="1" applyBorder="1"/>
    <xf numFmtId="0" fontId="19" fillId="8" borderId="5" xfId="8" applyBorder="1" applyAlignment="1">
      <alignment horizontal="center"/>
    </xf>
    <xf numFmtId="0" fontId="19" fillId="8" borderId="0" xfId="8" applyBorder="1" applyAlignment="1">
      <alignment horizontal="center"/>
    </xf>
    <xf numFmtId="165" fontId="19" fillId="8" borderId="0" xfId="8" applyNumberFormat="1" applyBorder="1" applyAlignment="1">
      <alignment horizontal="center"/>
    </xf>
    <xf numFmtId="0" fontId="19" fillId="8" borderId="0" xfId="8" applyBorder="1"/>
    <xf numFmtId="0" fontId="19" fillId="8" borderId="0" xfId="8" applyBorder="1" applyAlignment="1">
      <alignment horizontal="left"/>
    </xf>
    <xf numFmtId="3" fontId="19" fillId="13" borderId="5" xfId="7" applyBorder="1"/>
    <xf numFmtId="3" fontId="19" fillId="13" borderId="0" xfId="7" applyBorder="1"/>
    <xf numFmtId="165" fontId="19" fillId="13" borderId="0" xfId="7" applyNumberFormat="1" applyBorder="1" applyAlignment="1">
      <alignment horizontal="center"/>
    </xf>
    <xf numFmtId="3" fontId="19" fillId="13" borderId="0" xfId="7" applyBorder="1" applyAlignment="1">
      <alignment horizontal="center"/>
    </xf>
    <xf numFmtId="165" fontId="19" fillId="6" borderId="5" xfId="6" applyNumberFormat="1" applyFont="1" applyFill="1" applyBorder="1" applyAlignment="1">
      <alignment horizontal="center"/>
    </xf>
    <xf numFmtId="165" fontId="19" fillId="6" borderId="0" xfId="6" applyNumberFormat="1" applyFont="1" applyFill="1" applyAlignment="1">
      <alignment horizontal="center"/>
    </xf>
    <xf numFmtId="1" fontId="19" fillId="6" borderId="0" xfId="6" applyNumberFormat="1" applyFont="1" applyFill="1" applyAlignment="1">
      <alignment horizontal="center"/>
    </xf>
    <xf numFmtId="165" fontId="19" fillId="6" borderId="0" xfId="6" applyNumberFormat="1" applyFont="1" applyFill="1" applyAlignment="1">
      <alignment horizontal="left"/>
    </xf>
    <xf numFmtId="0" fontId="19" fillId="6" borderId="0" xfId="6" applyFont="1" applyFill="1"/>
    <xf numFmtId="0" fontId="20" fillId="4" borderId="0" xfId="6" applyFont="1" applyFill="1"/>
    <xf numFmtId="0" fontId="20" fillId="4" borderId="0" xfId="6" applyFont="1" applyFill="1" applyBorder="1"/>
    <xf numFmtId="0" fontId="19" fillId="8" borderId="2" xfId="8" applyBorder="1" applyAlignment="1">
      <alignment horizontal="center"/>
    </xf>
    <xf numFmtId="0" fontId="19" fillId="8" borderId="3" xfId="8" applyBorder="1" applyAlignment="1">
      <alignment horizontal="center"/>
    </xf>
    <xf numFmtId="165" fontId="19" fillId="8" borderId="3" xfId="8" applyNumberFormat="1" applyBorder="1" applyAlignment="1">
      <alignment horizontal="center"/>
    </xf>
    <xf numFmtId="0" fontId="19" fillId="8" borderId="3" xfId="8" applyBorder="1" applyAlignment="1">
      <alignment horizontal="left"/>
    </xf>
    <xf numFmtId="0" fontId="19" fillId="8" borderId="3" xfId="8" applyBorder="1"/>
    <xf numFmtId="3" fontId="19" fillId="13" borderId="0" xfId="7"/>
    <xf numFmtId="165" fontId="19" fillId="13" borderId="0" xfId="7" applyNumberFormat="1" applyAlignment="1">
      <alignment horizontal="center"/>
    </xf>
    <xf numFmtId="3" fontId="19" fillId="13" borderId="0" xfId="7" applyAlignment="1">
      <alignment horizontal="center"/>
    </xf>
    <xf numFmtId="165" fontId="19" fillId="13" borderId="0" xfId="9" applyNumberFormat="1" applyFont="1" applyFill="1" applyAlignment="1">
      <alignment horizontal="center"/>
    </xf>
    <xf numFmtId="165" fontId="19" fillId="13" borderId="0" xfId="6" applyNumberFormat="1" applyFont="1" applyFill="1" applyAlignment="1">
      <alignment horizontal="center"/>
    </xf>
    <xf numFmtId="1" fontId="19" fillId="13" borderId="0" xfId="6" applyNumberFormat="1" applyFont="1" applyFill="1" applyAlignment="1">
      <alignment horizontal="center"/>
    </xf>
    <xf numFmtId="165" fontId="19" fillId="13" borderId="0" xfId="6" applyNumberFormat="1" applyFont="1" applyFill="1" applyAlignment="1">
      <alignment horizontal="left"/>
    </xf>
    <xf numFmtId="0" fontId="36" fillId="3" borderId="0" xfId="6" applyFont="1" applyFill="1"/>
    <xf numFmtId="3" fontId="19" fillId="13" borderId="0" xfId="6" applyNumberFormat="1" applyFont="1" applyFill="1"/>
    <xf numFmtId="0" fontId="24" fillId="7" borderId="6" xfId="6" applyFont="1" applyFill="1" applyBorder="1"/>
    <xf numFmtId="0" fontId="24" fillId="8" borderId="6" xfId="6" applyFont="1" applyFill="1" applyBorder="1"/>
    <xf numFmtId="0" fontId="19" fillId="8" borderId="0" xfId="8" applyAlignment="1">
      <alignment horizontal="center"/>
    </xf>
    <xf numFmtId="165" fontId="19" fillId="8" borderId="0" xfId="8" applyNumberFormat="1" applyAlignment="1">
      <alignment horizontal="center"/>
    </xf>
    <xf numFmtId="0" fontId="19" fillId="8" borderId="0" xfId="8" applyAlignment="1">
      <alignment horizontal="left"/>
    </xf>
    <xf numFmtId="0" fontId="19" fillId="8" borderId="0" xfId="8"/>
    <xf numFmtId="0" fontId="19" fillId="6" borderId="0" xfId="6" applyNumberFormat="1" applyFont="1" applyFill="1" applyAlignment="1">
      <alignment horizontal="center"/>
    </xf>
    <xf numFmtId="3" fontId="19" fillId="6" borderId="0" xfId="6" applyNumberFormat="1" applyFont="1" applyFill="1"/>
    <xf numFmtId="165" fontId="19" fillId="8" borderId="5" xfId="6" applyNumberFormat="1" applyFont="1" applyFill="1" applyBorder="1" applyAlignment="1">
      <alignment horizontal="center"/>
    </xf>
    <xf numFmtId="165" fontId="19" fillId="8" borderId="0" xfId="6" applyNumberFormat="1" applyFont="1" applyFill="1" applyAlignment="1">
      <alignment horizontal="center"/>
    </xf>
    <xf numFmtId="0" fontId="19" fillId="8" borderId="0" xfId="6" applyNumberFormat="1" applyFont="1" applyFill="1" applyAlignment="1">
      <alignment horizontal="center"/>
    </xf>
    <xf numFmtId="165" fontId="19" fillId="8" borderId="0" xfId="6" applyNumberFormat="1" applyFont="1" applyFill="1" applyAlignment="1">
      <alignment horizontal="left"/>
    </xf>
    <xf numFmtId="0" fontId="36" fillId="4" borderId="0" xfId="6" applyFont="1" applyFill="1"/>
    <xf numFmtId="0" fontId="19" fillId="8" borderId="0" xfId="6" applyFont="1" applyFill="1"/>
    <xf numFmtId="165" fontId="19" fillId="13" borderId="5" xfId="6" applyNumberFormat="1" applyFont="1" applyFill="1" applyBorder="1" applyAlignment="1">
      <alignment horizontal="center"/>
    </xf>
    <xf numFmtId="0" fontId="19" fillId="13" borderId="0" xfId="6" applyFont="1" applyFill="1"/>
    <xf numFmtId="1" fontId="19" fillId="8" borderId="0" xfId="6" applyNumberFormat="1" applyFont="1" applyFill="1" applyAlignment="1">
      <alignment horizontal="center"/>
    </xf>
    <xf numFmtId="3" fontId="19" fillId="8" borderId="0" xfId="6" applyNumberFormat="1" applyFont="1" applyFill="1"/>
    <xf numFmtId="165" fontId="11" fillId="7" borderId="7" xfId="6" applyNumberFormat="1" applyFont="1" applyFill="1" applyBorder="1" applyAlignment="1">
      <alignment horizontal="center"/>
    </xf>
    <xf numFmtId="165" fontId="11" fillId="7" borderId="11" xfId="6" applyNumberFormat="1" applyFont="1" applyFill="1" applyBorder="1" applyAlignment="1">
      <alignment horizontal="center"/>
    </xf>
    <xf numFmtId="1" fontId="11" fillId="7" borderId="11" xfId="6" applyNumberFormat="1" applyFont="1" applyFill="1" applyBorder="1" applyAlignment="1">
      <alignment horizontal="center"/>
    </xf>
    <xf numFmtId="0" fontId="11" fillId="7" borderId="0" xfId="6" applyFont="1" applyFill="1" applyAlignment="1">
      <alignment horizontal="center"/>
    </xf>
    <xf numFmtId="0" fontId="11" fillId="7" borderId="6" xfId="6" applyFont="1" applyFill="1" applyBorder="1" applyAlignment="1">
      <alignment horizontal="center"/>
    </xf>
    <xf numFmtId="49" fontId="37" fillId="4" borderId="0" xfId="6" applyNumberFormat="1" applyFont="1" applyFill="1" applyBorder="1"/>
    <xf numFmtId="49" fontId="30" fillId="4" borderId="0" xfId="6" applyNumberFormat="1" applyFont="1" applyFill="1" applyBorder="1" applyAlignment="1">
      <alignment horizontal="center"/>
    </xf>
    <xf numFmtId="165" fontId="30" fillId="10" borderId="8" xfId="6" applyNumberFormat="1" applyFont="1" applyFill="1" applyBorder="1" applyAlignment="1">
      <alignment horizontal="center"/>
    </xf>
    <xf numFmtId="165" fontId="30" fillId="11" borderId="9" xfId="6" applyNumberFormat="1" applyFont="1" applyFill="1" applyBorder="1" applyAlignment="1">
      <alignment horizontal="center"/>
    </xf>
    <xf numFmtId="1" fontId="30" fillId="11" borderId="9" xfId="6" applyNumberFormat="1" applyFont="1" applyFill="1" applyBorder="1" applyAlignment="1">
      <alignment horizontal="center"/>
    </xf>
    <xf numFmtId="49" fontId="30" fillId="11" borderId="9" xfId="6" applyNumberFormat="1" applyFont="1" applyFill="1" applyBorder="1" applyAlignment="1">
      <alignment horizontal="center"/>
    </xf>
    <xf numFmtId="49" fontId="30" fillId="10" borderId="10" xfId="6" applyNumberFormat="1" applyFont="1" applyFill="1" applyBorder="1" applyAlignment="1">
      <alignment horizontal="center"/>
    </xf>
    <xf numFmtId="49" fontId="30" fillId="11" borderId="2" xfId="6" applyNumberFormat="1" applyFont="1" applyFill="1" applyBorder="1" applyAlignment="1">
      <alignment horizontal="center"/>
    </xf>
    <xf numFmtId="49" fontId="30" fillId="11" borderId="3" xfId="6" applyNumberFormat="1" applyFont="1" applyFill="1" applyBorder="1" applyAlignment="1">
      <alignment horizontal="center"/>
    </xf>
    <xf numFmtId="49" fontId="30" fillId="11" borderId="4" xfId="6" applyNumberFormat="1" applyFont="1" applyFill="1" applyBorder="1" applyAlignment="1"/>
    <xf numFmtId="49" fontId="19" fillId="4" borderId="0" xfId="6" applyNumberFormat="1" applyFont="1" applyFill="1" applyBorder="1"/>
    <xf numFmtId="49" fontId="20" fillId="4" borderId="0" xfId="6" applyNumberFormat="1" applyFont="1" applyFill="1" applyBorder="1" applyAlignment="1">
      <alignment horizontal="center"/>
    </xf>
    <xf numFmtId="165" fontId="20" fillId="4" borderId="8" xfId="6" applyNumberFormat="1" applyFont="1" applyFill="1" applyBorder="1" applyAlignment="1">
      <alignment horizontal="center"/>
    </xf>
    <xf numFmtId="165" fontId="20" fillId="4" borderId="9" xfId="6" applyNumberFormat="1" applyFont="1" applyFill="1" applyBorder="1" applyAlignment="1">
      <alignment horizontal="center"/>
    </xf>
    <xf numFmtId="1" fontId="20" fillId="4" borderId="9" xfId="6" applyNumberFormat="1" applyFont="1" applyFill="1" applyBorder="1" applyAlignment="1">
      <alignment horizontal="center"/>
    </xf>
    <xf numFmtId="49" fontId="39" fillId="4" borderId="3" xfId="6" applyNumberFormat="1" applyFont="1" applyFill="1" applyBorder="1" applyAlignment="1">
      <alignment vertical="center"/>
    </xf>
    <xf numFmtId="49" fontId="39" fillId="4" borderId="4" xfId="6" applyNumberFormat="1" applyFont="1" applyFill="1" applyBorder="1" applyAlignment="1">
      <alignment vertical="center"/>
    </xf>
    <xf numFmtId="49" fontId="39" fillId="4" borderId="0" xfId="6" applyNumberFormat="1" applyFont="1" applyFill="1" applyBorder="1" applyAlignment="1">
      <alignment vertical="center"/>
    </xf>
    <xf numFmtId="49" fontId="39" fillId="4" borderId="6" xfId="6" applyNumberFormat="1" applyFont="1" applyFill="1" applyBorder="1" applyAlignment="1">
      <alignment vertical="center"/>
    </xf>
    <xf numFmtId="49" fontId="39" fillId="4" borderId="11" xfId="6" applyNumberFormat="1" applyFont="1" applyFill="1" applyBorder="1" applyAlignment="1">
      <alignment vertical="center"/>
    </xf>
    <xf numFmtId="49" fontId="19" fillId="4" borderId="11" xfId="6" applyNumberFormat="1" applyFont="1" applyFill="1" applyBorder="1"/>
    <xf numFmtId="49" fontId="19" fillId="4" borderId="12" xfId="6" applyNumberFormat="1" applyFont="1" applyFill="1" applyBorder="1"/>
    <xf numFmtId="165" fontId="11" fillId="3" borderId="2" xfId="3" applyNumberFormat="1" applyFont="1" applyFill="1" applyBorder="1" applyAlignment="1">
      <alignment horizontal="center"/>
    </xf>
    <xf numFmtId="165" fontId="11" fillId="3" borderId="3" xfId="3" applyNumberFormat="1" applyFont="1" applyFill="1" applyBorder="1" applyAlignment="1">
      <alignment horizontal="center"/>
    </xf>
    <xf numFmtId="0" fontId="11" fillId="3" borderId="3" xfId="3" applyFont="1" applyFill="1" applyBorder="1"/>
    <xf numFmtId="0" fontId="11" fillId="4" borderId="4" xfId="3" applyFont="1" applyFill="1" applyBorder="1"/>
    <xf numFmtId="165" fontId="11" fillId="4" borderId="5" xfId="3" applyNumberFormat="1" applyFont="1" applyFill="1" applyBorder="1" applyAlignment="1">
      <alignment horizontal="center"/>
    </xf>
    <xf numFmtId="165" fontId="11" fillId="4" borderId="0" xfId="3" applyNumberFormat="1" applyFont="1" applyFill="1" applyBorder="1" applyAlignment="1">
      <alignment horizontal="center"/>
    </xf>
    <xf numFmtId="0" fontId="11" fillId="4" borderId="0" xfId="3" applyFont="1" applyFill="1" applyBorder="1"/>
    <xf numFmtId="0" fontId="11" fillId="4" borderId="6" xfId="3" applyFont="1" applyFill="1" applyBorder="1"/>
    <xf numFmtId="165" fontId="11" fillId="3" borderId="7" xfId="3" applyNumberFormat="1" applyFont="1" applyFill="1" applyBorder="1" applyAlignment="1">
      <alignment horizontal="center"/>
    </xf>
    <xf numFmtId="165" fontId="11" fillId="3" borderId="0" xfId="3" applyNumberFormat="1" applyFont="1" applyFill="1" applyBorder="1" applyAlignment="1">
      <alignment horizontal="center"/>
    </xf>
    <xf numFmtId="0" fontId="11" fillId="3" borderId="0" xfId="3" applyFont="1" applyFill="1" applyBorder="1"/>
    <xf numFmtId="165" fontId="11" fillId="5" borderId="2" xfId="3" applyNumberFormat="1" applyFont="1" applyFill="1" applyBorder="1" applyAlignment="1">
      <alignment horizontal="center"/>
    </xf>
    <xf numFmtId="165" fontId="11" fillId="5" borderId="3" xfId="3" applyNumberFormat="1" applyFont="1" applyFill="1" applyBorder="1" applyAlignment="1">
      <alignment horizontal="center"/>
    </xf>
    <xf numFmtId="1" fontId="11" fillId="5" borderId="3" xfId="3" applyNumberFormat="1" applyFont="1" applyFill="1" applyBorder="1" applyAlignment="1">
      <alignment horizontal="center"/>
    </xf>
    <xf numFmtId="1" fontId="11" fillId="4" borderId="0" xfId="3" applyNumberFormat="1" applyFont="1" applyFill="1" applyBorder="1" applyAlignment="1">
      <alignment horizontal="center"/>
    </xf>
    <xf numFmtId="0" fontId="12" fillId="4" borderId="0" xfId="3" applyFont="1" applyFill="1" applyBorder="1"/>
    <xf numFmtId="0" fontId="12" fillId="4" borderId="6" xfId="3" applyFont="1" applyFill="1" applyBorder="1"/>
    <xf numFmtId="165" fontId="12" fillId="4" borderId="5" xfId="3" applyNumberFormat="1" applyFont="1" applyFill="1" applyBorder="1" applyAlignment="1">
      <alignment horizontal="center"/>
    </xf>
    <xf numFmtId="165" fontId="12" fillId="4" borderId="0" xfId="3" applyNumberFormat="1" applyFont="1" applyFill="1" applyBorder="1" applyAlignment="1">
      <alignment horizontal="center"/>
    </xf>
    <xf numFmtId="1" fontId="12" fillId="4" borderId="0" xfId="3" applyNumberFormat="1" applyFont="1" applyFill="1" applyBorder="1" applyAlignment="1">
      <alignment horizontal="center"/>
    </xf>
    <xf numFmtId="3" fontId="12" fillId="4" borderId="0" xfId="3" applyNumberFormat="1" applyFont="1" applyFill="1" applyBorder="1"/>
    <xf numFmtId="165" fontId="11" fillId="4" borderId="8" xfId="3" applyNumberFormat="1" applyFont="1" applyFill="1" applyBorder="1" applyAlignment="1">
      <alignment horizontal="center"/>
    </xf>
    <xf numFmtId="165" fontId="11" fillId="4" borderId="9" xfId="3" applyNumberFormat="1" applyFont="1" applyFill="1" applyBorder="1" applyAlignment="1">
      <alignment horizontal="center"/>
    </xf>
    <xf numFmtId="1" fontId="11" fillId="4" borderId="9" xfId="3" applyNumberFormat="1" applyFont="1" applyFill="1" applyBorder="1" applyAlignment="1">
      <alignment horizontal="center"/>
    </xf>
    <xf numFmtId="0" fontId="11" fillId="4" borderId="9" xfId="3" applyFont="1" applyFill="1" applyBorder="1"/>
    <xf numFmtId="0" fontId="11" fillId="4" borderId="10" xfId="3" applyFont="1" applyFill="1" applyBorder="1"/>
    <xf numFmtId="165" fontId="12" fillId="3" borderId="5" xfId="3" applyNumberFormat="1" applyFont="1" applyFill="1" applyBorder="1" applyAlignment="1">
      <alignment horizontal="center"/>
    </xf>
    <xf numFmtId="165" fontId="12" fillId="3" borderId="0" xfId="3" applyNumberFormat="1" applyFont="1" applyFill="1" applyBorder="1" applyAlignment="1">
      <alignment horizontal="center"/>
    </xf>
    <xf numFmtId="1" fontId="12" fillId="3" borderId="0" xfId="3" applyNumberFormat="1" applyFont="1" applyFill="1" applyBorder="1" applyAlignment="1">
      <alignment horizontal="center"/>
    </xf>
    <xf numFmtId="0" fontId="12" fillId="3" borderId="0" xfId="3" applyFont="1" applyFill="1" applyBorder="1"/>
    <xf numFmtId="3" fontId="12" fillId="3" borderId="0" xfId="3" applyNumberFormat="1" applyFont="1" applyFill="1" applyBorder="1"/>
    <xf numFmtId="0" fontId="13" fillId="4" borderId="6" xfId="3" applyFont="1" applyFill="1" applyBorder="1"/>
    <xf numFmtId="3" fontId="11" fillId="4" borderId="9" xfId="3" applyNumberFormat="1" applyFont="1" applyFill="1" applyBorder="1"/>
    <xf numFmtId="165" fontId="11" fillId="9" borderId="3" xfId="3" applyNumberFormat="1" applyFont="1" applyFill="1" applyBorder="1" applyAlignment="1">
      <alignment horizontal="center"/>
    </xf>
    <xf numFmtId="1" fontId="11" fillId="9" borderId="3" xfId="3" applyNumberFormat="1" applyFont="1" applyFill="1" applyBorder="1" applyAlignment="1">
      <alignment horizontal="center"/>
    </xf>
    <xf numFmtId="165" fontId="14" fillId="4" borderId="5" xfId="3" applyNumberFormat="1" applyFont="1" applyFill="1" applyBorder="1" applyAlignment="1">
      <alignment horizontal="center"/>
    </xf>
    <xf numFmtId="165" fontId="14" fillId="4" borderId="0" xfId="3" applyNumberFormat="1" applyFont="1" applyFill="1" applyBorder="1" applyAlignment="1">
      <alignment horizontal="center"/>
    </xf>
    <xf numFmtId="1" fontId="14" fillId="4" borderId="0" xfId="3" applyNumberFormat="1" applyFont="1" applyFill="1" applyBorder="1" applyAlignment="1">
      <alignment horizontal="center"/>
    </xf>
    <xf numFmtId="165" fontId="41" fillId="4" borderId="0" xfId="3" applyNumberFormat="1" applyFont="1" applyFill="1" applyBorder="1" applyAlignment="1">
      <alignment horizontal="center"/>
    </xf>
    <xf numFmtId="0" fontId="41" fillId="4" borderId="0" xfId="3" applyFont="1" applyFill="1" applyBorder="1"/>
    <xf numFmtId="0" fontId="41" fillId="4" borderId="0" xfId="3" applyFont="1" applyFill="1" applyBorder="1" applyAlignment="1">
      <alignment horizontal="center"/>
    </xf>
    <xf numFmtId="0" fontId="14" fillId="4" borderId="6" xfId="3" applyFont="1" applyFill="1" applyBorder="1"/>
    <xf numFmtId="165" fontId="12" fillId="4" borderId="9" xfId="3" applyNumberFormat="1" applyFont="1" applyFill="1" applyBorder="1" applyAlignment="1">
      <alignment horizontal="center"/>
    </xf>
    <xf numFmtId="165" fontId="11" fillId="3" borderId="5" xfId="3" applyNumberFormat="1" applyFont="1" applyFill="1" applyBorder="1" applyAlignment="1">
      <alignment horizontal="center"/>
    </xf>
    <xf numFmtId="1" fontId="11" fillId="3" borderId="0" xfId="3" applyNumberFormat="1" applyFont="1" applyFill="1" applyBorder="1" applyAlignment="1">
      <alignment horizontal="center"/>
    </xf>
    <xf numFmtId="0" fontId="12" fillId="3" borderId="0" xfId="3" applyFont="1" applyFill="1" applyBorder="1" applyAlignment="1">
      <alignment horizontal="left"/>
    </xf>
    <xf numFmtId="1" fontId="12" fillId="4" borderId="9" xfId="3" applyNumberFormat="1" applyFont="1" applyFill="1" applyBorder="1" applyAlignment="1">
      <alignment horizontal="center"/>
    </xf>
    <xf numFmtId="3" fontId="12" fillId="4" borderId="9" xfId="3" applyNumberFormat="1" applyFont="1" applyFill="1" applyBorder="1"/>
    <xf numFmtId="3" fontId="12" fillId="4" borderId="0" xfId="3" applyNumberFormat="1" applyFont="1" applyFill="1" applyBorder="1" applyAlignment="1">
      <alignment horizontal="center"/>
    </xf>
    <xf numFmtId="0" fontId="12" fillId="4" borderId="0" xfId="3" applyFont="1" applyFill="1" applyBorder="1" applyAlignment="1">
      <alignment horizontal="left"/>
    </xf>
    <xf numFmtId="0" fontId="12" fillId="3" borderId="0" xfId="3" applyFont="1" applyFill="1" applyBorder="1" applyAlignment="1">
      <alignment horizontal="center"/>
    </xf>
    <xf numFmtId="165" fontId="12" fillId="4" borderId="5" xfId="3" applyNumberFormat="1" applyFont="1" applyFill="1" applyBorder="1"/>
    <xf numFmtId="165" fontId="12" fillId="4" borderId="0" xfId="3" applyNumberFormat="1" applyFont="1" applyFill="1" applyBorder="1"/>
    <xf numFmtId="1" fontId="12" fillId="4" borderId="0" xfId="3" applyNumberFormat="1" applyFont="1" applyFill="1" applyBorder="1"/>
    <xf numFmtId="165" fontId="11" fillId="4" borderId="7" xfId="3" applyNumberFormat="1" applyFont="1" applyFill="1" applyBorder="1" applyAlignment="1">
      <alignment horizontal="center"/>
    </xf>
    <xf numFmtId="165" fontId="11" fillId="8" borderId="11" xfId="3" applyNumberFormat="1" applyFont="1" applyFill="1" applyBorder="1" applyAlignment="1">
      <alignment horizontal="center"/>
    </xf>
    <xf numFmtId="1" fontId="11" fillId="8" borderId="11" xfId="3" applyNumberFormat="1" applyFont="1" applyFill="1" applyBorder="1" applyAlignment="1">
      <alignment horizontal="center"/>
    </xf>
    <xf numFmtId="165" fontId="11" fillId="4" borderId="11" xfId="3" applyNumberFormat="1" applyFont="1" applyFill="1" applyBorder="1" applyAlignment="1">
      <alignment horizontal="center"/>
    </xf>
    <xf numFmtId="0" fontId="11" fillId="8" borderId="0" xfId="3" applyFont="1" applyFill="1" applyBorder="1" applyAlignment="1">
      <alignment horizontal="center"/>
    </xf>
    <xf numFmtId="0" fontId="11" fillId="7" borderId="0" xfId="3" applyFont="1" applyFill="1" applyBorder="1" applyAlignment="1">
      <alignment horizontal="center"/>
    </xf>
    <xf numFmtId="0" fontId="11" fillId="7" borderId="6" xfId="3" applyFont="1" applyFill="1" applyBorder="1" applyAlignment="1">
      <alignment horizontal="center"/>
    </xf>
    <xf numFmtId="165" fontId="14" fillId="10" borderId="8" xfId="3" applyNumberFormat="1" applyFont="1" applyFill="1" applyBorder="1" applyAlignment="1">
      <alignment horizontal="center"/>
    </xf>
    <xf numFmtId="165" fontId="14" fillId="11" borderId="9" xfId="3" applyNumberFormat="1" applyFont="1" applyFill="1" applyBorder="1" applyAlignment="1">
      <alignment horizontal="center"/>
    </xf>
    <xf numFmtId="1" fontId="14" fillId="11" borderId="9" xfId="3" applyNumberFormat="1" applyFont="1" applyFill="1" applyBorder="1" applyAlignment="1">
      <alignment horizontal="center"/>
    </xf>
    <xf numFmtId="49" fontId="14" fillId="11" borderId="9" xfId="3" applyNumberFormat="1" applyFont="1" applyFill="1" applyBorder="1" applyAlignment="1">
      <alignment horizontal="center"/>
    </xf>
    <xf numFmtId="49" fontId="14" fillId="10" borderId="10" xfId="3" applyNumberFormat="1" applyFont="1" applyFill="1" applyBorder="1" applyAlignment="1">
      <alignment horizontal="center"/>
    </xf>
    <xf numFmtId="49" fontId="14" fillId="11" borderId="2" xfId="3" applyNumberFormat="1" applyFont="1" applyFill="1" applyBorder="1" applyAlignment="1">
      <alignment horizontal="center"/>
    </xf>
    <xf numFmtId="49" fontId="14" fillId="11" borderId="3" xfId="3" applyNumberFormat="1" applyFont="1" applyFill="1" applyBorder="1" applyAlignment="1">
      <alignment horizontal="center"/>
    </xf>
    <xf numFmtId="49" fontId="14" fillId="11" borderId="4" xfId="3" applyNumberFormat="1" applyFont="1" applyFill="1" applyBorder="1" applyAlignment="1"/>
    <xf numFmtId="165" fontId="12" fillId="0" borderId="5" xfId="3" applyNumberFormat="1" applyFont="1" applyFill="1" applyBorder="1" applyAlignment="1">
      <alignment horizontal="center"/>
    </xf>
    <xf numFmtId="0" fontId="12" fillId="0" borderId="0" xfId="3" applyFont="1" applyFill="1" applyBorder="1"/>
    <xf numFmtId="0" fontId="31" fillId="12" borderId="0" xfId="3" applyFont="1"/>
    <xf numFmtId="0" fontId="31" fillId="3" borderId="0" xfId="3" applyFont="1" applyFill="1"/>
    <xf numFmtId="165" fontId="12" fillId="4" borderId="5" xfId="10" applyNumberFormat="1" applyFont="1" applyFill="1" applyBorder="1" applyAlignment="1">
      <alignment horizontal="center"/>
    </xf>
    <xf numFmtId="0" fontId="31" fillId="4" borderId="0" xfId="3" applyFont="1" applyFill="1"/>
    <xf numFmtId="8" fontId="31" fillId="12" borderId="0" xfId="3" applyNumberFormat="1" applyFont="1" applyAlignment="1">
      <alignment horizontal="center"/>
    </xf>
    <xf numFmtId="0" fontId="31" fillId="12" borderId="0" xfId="3" applyFont="1" applyAlignment="1">
      <alignment horizontal="center"/>
    </xf>
    <xf numFmtId="8" fontId="31" fillId="12" borderId="0" xfId="10" applyNumberFormat="1" applyFont="1" applyFill="1" applyAlignment="1">
      <alignment horizontal="center"/>
    </xf>
    <xf numFmtId="0" fontId="0" fillId="4" borderId="0" xfId="0" applyFill="1"/>
    <xf numFmtId="165" fontId="19" fillId="4" borderId="5" xfId="11" applyNumberFormat="1" applyFont="1" applyFill="1" applyBorder="1" applyAlignment="1">
      <alignment horizontal="center"/>
    </xf>
    <xf numFmtId="165" fontId="19" fillId="4" borderId="0" xfId="11" applyNumberFormat="1" applyFont="1" applyFill="1" applyBorder="1" applyAlignment="1">
      <alignment horizontal="center"/>
    </xf>
    <xf numFmtId="1" fontId="19" fillId="4" borderId="0" xfId="11" applyNumberFormat="1" applyFont="1" applyFill="1" applyBorder="1" applyAlignment="1">
      <alignment horizontal="center"/>
    </xf>
    <xf numFmtId="3" fontId="19" fillId="4" borderId="0" xfId="11" applyNumberFormat="1" applyFont="1" applyFill="1" applyBorder="1" applyAlignment="1">
      <alignment horizontal="center"/>
    </xf>
    <xf numFmtId="49" fontId="19" fillId="4" borderId="0" xfId="11" applyNumberFormat="1" applyFont="1" applyFill="1" applyBorder="1" applyAlignment="1">
      <alignment horizontal="center"/>
    </xf>
    <xf numFmtId="0" fontId="19" fillId="4" borderId="6" xfId="11" applyFont="1" applyFill="1" applyBorder="1"/>
    <xf numFmtId="165" fontId="19" fillId="4" borderId="0" xfId="0" applyNumberFormat="1" applyFont="1" applyFill="1" applyBorder="1" applyAlignment="1">
      <alignment horizontal="center"/>
    </xf>
    <xf numFmtId="165" fontId="19" fillId="3" borderId="5" xfId="11" applyNumberFormat="1" applyFont="1" applyFill="1" applyBorder="1" applyAlignment="1">
      <alignment horizontal="center"/>
    </xf>
    <xf numFmtId="165" fontId="19" fillId="3" borderId="0" xfId="11" applyNumberFormat="1" applyFont="1" applyFill="1" applyBorder="1" applyAlignment="1">
      <alignment horizontal="center"/>
    </xf>
    <xf numFmtId="1" fontId="19" fillId="3" borderId="0" xfId="11" applyNumberFormat="1" applyFont="1" applyFill="1" applyBorder="1" applyAlignment="1">
      <alignment horizontal="center"/>
    </xf>
    <xf numFmtId="3" fontId="19" fillId="3" borderId="0" xfId="11" applyNumberFormat="1" applyFont="1" applyFill="1" applyBorder="1" applyAlignment="1">
      <alignment horizontal="center"/>
    </xf>
    <xf numFmtId="165" fontId="19" fillId="3" borderId="0" xfId="0" applyNumberFormat="1" applyFont="1" applyFill="1" applyBorder="1" applyAlignment="1">
      <alignment horizontal="center"/>
    </xf>
    <xf numFmtId="0" fontId="19" fillId="4" borderId="0" xfId="11" applyFont="1" applyFill="1" applyBorder="1" applyAlignment="1">
      <alignment horizontal="center"/>
    </xf>
    <xf numFmtId="49" fontId="20" fillId="4" borderId="0" xfId="11" applyNumberFormat="1" applyFont="1" applyFill="1" applyBorder="1"/>
    <xf numFmtId="0" fontId="20" fillId="4" borderId="6" xfId="11" applyFont="1" applyFill="1" applyBorder="1"/>
    <xf numFmtId="0" fontId="12" fillId="4" borderId="0" xfId="0" applyFont="1" applyFill="1" applyBorder="1" applyAlignment="1">
      <alignment horizontal="center"/>
    </xf>
    <xf numFmtId="165" fontId="19" fillId="4" borderId="0" xfId="11" applyNumberFormat="1" applyFont="1" applyFill="1" applyBorder="1" applyAlignment="1">
      <alignment horizontal="center" vertical="center"/>
    </xf>
    <xf numFmtId="165" fontId="20" fillId="4" borderId="8" xfId="0" applyNumberFormat="1" applyFont="1" applyFill="1" applyBorder="1" applyAlignment="1">
      <alignment horizontal="center"/>
    </xf>
    <xf numFmtId="165" fontId="20" fillId="4" borderId="9" xfId="0" applyNumberFormat="1" applyFont="1" applyFill="1" applyBorder="1" applyAlignment="1">
      <alignment horizontal="center"/>
    </xf>
    <xf numFmtId="1" fontId="20" fillId="4" borderId="9" xfId="0" applyNumberFormat="1" applyFont="1" applyFill="1" applyBorder="1" applyAlignment="1">
      <alignment horizontal="center"/>
    </xf>
    <xf numFmtId="3" fontId="20" fillId="4" borderId="9" xfId="0" applyNumberFormat="1" applyFont="1" applyFill="1" applyBorder="1"/>
    <xf numFmtId="49" fontId="20" fillId="4" borderId="10" xfId="0" applyNumberFormat="1" applyFont="1" applyFill="1" applyBorder="1"/>
    <xf numFmtId="49" fontId="19" fillId="4" borderId="0" xfId="11" applyNumberFormat="1" applyFont="1" applyFill="1" applyBorder="1"/>
    <xf numFmtId="165" fontId="20" fillId="4" borderId="5" xfId="0" applyNumberFormat="1" applyFont="1" applyFill="1" applyBorder="1" applyAlignment="1">
      <alignment horizontal="center"/>
    </xf>
    <xf numFmtId="165" fontId="20" fillId="4" borderId="0" xfId="0" applyNumberFormat="1" applyFont="1" applyFill="1" applyBorder="1" applyAlignment="1">
      <alignment horizontal="center"/>
    </xf>
    <xf numFmtId="1" fontId="20" fillId="4" borderId="0" xfId="0" applyNumberFormat="1" applyFont="1" applyFill="1" applyBorder="1" applyAlignment="1">
      <alignment horizontal="center"/>
    </xf>
    <xf numFmtId="3" fontId="20" fillId="4" borderId="0" xfId="0" applyNumberFormat="1" applyFont="1" applyFill="1" applyBorder="1"/>
    <xf numFmtId="49" fontId="20" fillId="4" borderId="0" xfId="0" applyNumberFormat="1" applyFont="1" applyFill="1" applyBorder="1"/>
    <xf numFmtId="0" fontId="0" fillId="0" borderId="0" xfId="0" applyFill="1"/>
    <xf numFmtId="165" fontId="19" fillId="3" borderId="5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" fontId="19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2" fillId="0" borderId="6" xfId="0" applyFont="1" applyFill="1" applyBorder="1"/>
    <xf numFmtId="165" fontId="19" fillId="4" borderId="5" xfId="0" applyNumberFormat="1" applyFont="1" applyFill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1" fontId="19" fillId="4" borderId="0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165" fontId="20" fillId="4" borderId="5" xfId="0" applyNumberFormat="1" applyFont="1" applyFill="1" applyBorder="1" applyAlignment="1">
      <alignment horizontal="center" vertical="center"/>
    </xf>
    <xf numFmtId="165" fontId="20" fillId="4" borderId="0" xfId="0" applyNumberFormat="1" applyFont="1" applyFill="1" applyBorder="1" applyAlignment="1">
      <alignment horizontal="center" vertical="center"/>
    </xf>
    <xf numFmtId="1" fontId="20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49" fontId="20" fillId="4" borderId="0" xfId="0" applyNumberFormat="1" applyFont="1" applyFill="1" applyBorder="1" applyAlignment="1">
      <alignment vertical="center"/>
    </xf>
    <xf numFmtId="0" fontId="19" fillId="4" borderId="6" xfId="0" applyFont="1" applyFill="1" applyBorder="1" applyAlignment="1">
      <alignment vertical="center"/>
    </xf>
    <xf numFmtId="165" fontId="20" fillId="4" borderId="8" xfId="0" applyNumberFormat="1" applyFont="1" applyFill="1" applyBorder="1" applyAlignment="1">
      <alignment horizontal="center" vertical="center"/>
    </xf>
    <xf numFmtId="165" fontId="20" fillId="4" borderId="9" xfId="0" applyNumberFormat="1" applyFont="1" applyFill="1" applyBorder="1" applyAlignment="1">
      <alignment horizontal="center" vertical="center"/>
    </xf>
    <xf numFmtId="1" fontId="20" fillId="4" borderId="9" xfId="0" applyNumberFormat="1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49" fontId="20" fillId="4" borderId="10" xfId="0" applyNumberFormat="1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3" fontId="19" fillId="4" borderId="0" xfId="0" applyNumberFormat="1" applyFont="1" applyFill="1" applyBorder="1" applyAlignment="1">
      <alignment vertical="center"/>
    </xf>
    <xf numFmtId="49" fontId="24" fillId="4" borderId="0" xfId="0" applyNumberFormat="1" applyFont="1" applyFill="1" applyBorder="1" applyAlignment="1">
      <alignment vertical="center"/>
    </xf>
    <xf numFmtId="3" fontId="12" fillId="4" borderId="0" xfId="0" applyNumberFormat="1" applyFont="1" applyFill="1" applyBorder="1" applyAlignment="1">
      <alignment horizontal="center"/>
    </xf>
    <xf numFmtId="3" fontId="12" fillId="3" borderId="0" xfId="0" applyNumberFormat="1" applyFont="1" applyFill="1" applyBorder="1" applyAlignment="1">
      <alignment horizontal="center"/>
    </xf>
    <xf numFmtId="1" fontId="19" fillId="4" borderId="0" xfId="0" applyNumberFormat="1" applyFont="1" applyFill="1" applyBorder="1" applyAlignment="1">
      <alignment horizontal="center"/>
    </xf>
    <xf numFmtId="3" fontId="19" fillId="4" borderId="0" xfId="0" applyNumberFormat="1" applyFont="1" applyFill="1" applyBorder="1" applyAlignment="1">
      <alignment horizontal="center"/>
    </xf>
    <xf numFmtId="165" fontId="19" fillId="4" borderId="9" xfId="0" applyNumberFormat="1" applyFont="1" applyFill="1" applyBorder="1" applyAlignment="1">
      <alignment horizontal="center"/>
    </xf>
    <xf numFmtId="1" fontId="19" fillId="4" borderId="9" xfId="0" applyNumberFormat="1" applyFont="1" applyFill="1" applyBorder="1" applyAlignment="1">
      <alignment horizontal="center"/>
    </xf>
    <xf numFmtId="3" fontId="19" fillId="4" borderId="9" xfId="0" applyNumberFormat="1" applyFont="1" applyFill="1" applyBorder="1" applyAlignment="1">
      <alignment horizontal="center"/>
    </xf>
    <xf numFmtId="165" fontId="19" fillId="4" borderId="5" xfId="0" applyNumberFormat="1" applyFont="1" applyFill="1" applyBorder="1" applyAlignment="1">
      <alignment horizontal="center"/>
    </xf>
    <xf numFmtId="49" fontId="19" fillId="4" borderId="0" xfId="0" applyNumberFormat="1" applyFont="1" applyFill="1" applyBorder="1" applyAlignment="1">
      <alignment horizontal="center"/>
    </xf>
    <xf numFmtId="165" fontId="19" fillId="3" borderId="5" xfId="0" applyNumberFormat="1" applyFont="1" applyFill="1" applyBorder="1" applyAlignment="1">
      <alignment horizontal="center"/>
    </xf>
    <xf numFmtId="1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166" fontId="19" fillId="3" borderId="0" xfId="0" applyNumberFormat="1" applyFont="1" applyFill="1" applyBorder="1" applyAlignment="1">
      <alignment horizontal="center"/>
    </xf>
    <xf numFmtId="167" fontId="0" fillId="0" borderId="0" xfId="0" applyNumberFormat="1"/>
    <xf numFmtId="3" fontId="19" fillId="3" borderId="0" xfId="0" applyNumberFormat="1" applyFont="1" applyFill="1" applyBorder="1" applyAlignment="1">
      <alignment horizontal="center"/>
    </xf>
    <xf numFmtId="165" fontId="12" fillId="4" borderId="0" xfId="3" applyNumberFormat="1" applyFont="1" applyFill="1" applyBorder="1" applyAlignment="1">
      <alignment horizontal="center" vertical="center"/>
    </xf>
    <xf numFmtId="1" fontId="12" fillId="4" borderId="0" xfId="3" applyNumberFormat="1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vertical="center"/>
    </xf>
    <xf numFmtId="0" fontId="11" fillId="4" borderId="0" xfId="3" applyFont="1" applyFill="1" applyBorder="1" applyAlignment="1">
      <alignment vertical="center"/>
    </xf>
    <xf numFmtId="165" fontId="12" fillId="3" borderId="0" xfId="3" applyNumberFormat="1" applyFont="1" applyFill="1" applyBorder="1" applyAlignment="1">
      <alignment horizontal="center" vertical="center"/>
    </xf>
    <xf numFmtId="1" fontId="12" fillId="3" borderId="0" xfId="3" applyNumberFormat="1" applyFont="1" applyFill="1" applyBorder="1" applyAlignment="1">
      <alignment horizontal="center" vertical="center"/>
    </xf>
    <xf numFmtId="165" fontId="12" fillId="3" borderId="0" xfId="3" applyNumberFormat="1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vertical="center"/>
    </xf>
    <xf numFmtId="0" fontId="11" fillId="3" borderId="0" xfId="3" applyFont="1" applyFill="1" applyBorder="1" applyAlignment="1">
      <alignment vertical="center"/>
    </xf>
    <xf numFmtId="165" fontId="12" fillId="4" borderId="0" xfId="3" applyNumberFormat="1" applyFont="1" applyFill="1" applyBorder="1" applyAlignment="1">
      <alignment horizontal="center" wrapText="1"/>
    </xf>
    <xf numFmtId="0" fontId="13" fillId="4" borderId="0" xfId="3" applyFont="1" applyFill="1" applyBorder="1"/>
    <xf numFmtId="165" fontId="12" fillId="3" borderId="5" xfId="3" applyNumberFormat="1" applyFont="1" applyFill="1" applyBorder="1" applyAlignment="1">
      <alignment horizontal="center" vertical="center"/>
    </xf>
    <xf numFmtId="3" fontId="12" fillId="3" borderId="0" xfId="3" applyNumberFormat="1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/>
    </xf>
    <xf numFmtId="0" fontId="1" fillId="12" borderId="2" xfId="3" applyFont="1" applyBorder="1" applyAlignment="1"/>
    <xf numFmtId="0" fontId="1" fillId="12" borderId="3" xfId="3" applyFont="1" applyBorder="1" applyAlignment="1"/>
    <xf numFmtId="0" fontId="1" fillId="12" borderId="0" xfId="3" applyFont="1" applyBorder="1"/>
    <xf numFmtId="0" fontId="15" fillId="12" borderId="0" xfId="3" applyFont="1" applyBorder="1" applyAlignment="1">
      <alignment vertical="center"/>
    </xf>
    <xf numFmtId="0" fontId="16" fillId="6" borderId="3" xfId="3" applyFont="1" applyFill="1" applyBorder="1" applyAlignment="1">
      <alignment horizontal="left"/>
    </xf>
    <xf numFmtId="0" fontId="16" fillId="7" borderId="4" xfId="3" applyFont="1" applyFill="1" applyBorder="1" applyAlignment="1">
      <alignment horizontal="left"/>
    </xf>
    <xf numFmtId="165" fontId="16" fillId="7" borderId="0" xfId="3" applyNumberFormat="1" applyFont="1" applyFill="1" applyBorder="1" applyAlignment="1">
      <alignment horizontal="center"/>
    </xf>
    <xf numFmtId="0" fontId="16" fillId="7" borderId="0" xfId="3" applyFont="1" applyFill="1" applyBorder="1" applyAlignment="1">
      <alignment horizontal="left"/>
    </xf>
    <xf numFmtId="0" fontId="16" fillId="7" borderId="6" xfId="3" applyFont="1" applyFill="1" applyBorder="1" applyAlignment="1">
      <alignment horizontal="left"/>
    </xf>
    <xf numFmtId="165" fontId="16" fillId="6" borderId="0" xfId="3" applyNumberFormat="1" applyFont="1" applyFill="1" applyBorder="1" applyAlignment="1">
      <alignment horizontal="center"/>
    </xf>
    <xf numFmtId="0" fontId="16" fillId="6" borderId="0" xfId="3" applyFont="1" applyFill="1" applyBorder="1" applyAlignment="1">
      <alignment horizontal="left"/>
    </xf>
    <xf numFmtId="165" fontId="17" fillId="7" borderId="0" xfId="3" applyNumberFormat="1" applyFont="1" applyFill="1" applyBorder="1" applyAlignment="1">
      <alignment horizontal="center"/>
    </xf>
    <xf numFmtId="1" fontId="17" fillId="7" borderId="0" xfId="3" applyNumberFormat="1" applyFont="1" applyFill="1" applyBorder="1" applyAlignment="1">
      <alignment horizontal="center"/>
    </xf>
    <xf numFmtId="0" fontId="17" fillId="7" borderId="0" xfId="3" applyFont="1" applyFill="1" applyBorder="1" applyAlignment="1">
      <alignment horizontal="left"/>
    </xf>
    <xf numFmtId="0" fontId="18" fillId="7" borderId="0" xfId="3" applyFont="1" applyFill="1" applyBorder="1" applyAlignment="1">
      <alignment horizontal="left"/>
    </xf>
    <xf numFmtId="0" fontId="17" fillId="7" borderId="6" xfId="3" applyFont="1" applyFill="1" applyBorder="1" applyAlignment="1">
      <alignment horizontal="left"/>
    </xf>
    <xf numFmtId="0" fontId="20" fillId="7" borderId="0" xfId="3" applyFont="1" applyFill="1" applyBorder="1" applyAlignment="1">
      <alignment horizontal="left"/>
    </xf>
    <xf numFmtId="0" fontId="19" fillId="7" borderId="0" xfId="3" applyFont="1" applyFill="1" applyBorder="1" applyAlignment="1">
      <alignment horizontal="left"/>
    </xf>
    <xf numFmtId="0" fontId="20" fillId="7" borderId="6" xfId="3" applyFont="1" applyFill="1" applyBorder="1" applyAlignment="1">
      <alignment horizontal="left"/>
    </xf>
    <xf numFmtId="0" fontId="20" fillId="7" borderId="9" xfId="3" applyFont="1" applyFill="1" applyBorder="1" applyAlignment="1">
      <alignment horizontal="left"/>
    </xf>
    <xf numFmtId="0" fontId="20" fillId="7" borderId="10" xfId="3" applyFont="1" applyFill="1" applyBorder="1" applyAlignment="1">
      <alignment horizontal="left"/>
    </xf>
    <xf numFmtId="165" fontId="19" fillId="6" borderId="5" xfId="3" applyNumberFormat="1" applyFont="1" applyFill="1" applyBorder="1" applyAlignment="1">
      <alignment horizontal="center"/>
    </xf>
    <xf numFmtId="165" fontId="19" fillId="6" borderId="0" xfId="3" applyNumberFormat="1" applyFont="1" applyFill="1" applyBorder="1" applyAlignment="1">
      <alignment horizontal="center"/>
    </xf>
    <xf numFmtId="1" fontId="19" fillId="6" borderId="0" xfId="3" applyNumberFormat="1" applyFont="1" applyFill="1" applyBorder="1" applyAlignment="1">
      <alignment horizontal="center"/>
    </xf>
    <xf numFmtId="0" fontId="19" fillId="6" borderId="0" xfId="3" applyFont="1" applyFill="1" applyBorder="1" applyAlignment="1">
      <alignment horizontal="center"/>
    </xf>
    <xf numFmtId="165" fontId="19" fillId="8" borderId="0" xfId="3" applyNumberFormat="1" applyFont="1" applyFill="1" applyBorder="1" applyAlignment="1">
      <alignment horizontal="center"/>
    </xf>
    <xf numFmtId="1" fontId="19" fillId="7" borderId="0" xfId="3" applyNumberFormat="1" applyFont="1" applyFill="1" applyBorder="1" applyAlignment="1">
      <alignment horizontal="center"/>
    </xf>
    <xf numFmtId="165" fontId="19" fillId="7" borderId="0" xfId="3" applyNumberFormat="1" applyFont="1" applyFill="1" applyBorder="1" applyAlignment="1">
      <alignment horizontal="center"/>
    </xf>
    <xf numFmtId="0" fontId="19" fillId="7" borderId="0" xfId="3" applyFont="1" applyFill="1" applyBorder="1" applyAlignment="1">
      <alignment horizontal="center"/>
    </xf>
    <xf numFmtId="0" fontId="20" fillId="7" borderId="0" xfId="3" applyFont="1" applyFill="1" applyBorder="1" applyAlignment="1">
      <alignment horizontal="center"/>
    </xf>
    <xf numFmtId="165" fontId="19" fillId="6" borderId="0" xfId="3" applyNumberFormat="1" applyFont="1" applyFill="1" applyBorder="1" applyAlignment="1">
      <alignment horizontal="left"/>
    </xf>
    <xf numFmtId="165" fontId="19" fillId="7" borderId="0" xfId="3" applyNumberFormat="1" applyFont="1" applyFill="1" applyBorder="1" applyAlignment="1">
      <alignment horizontal="left"/>
    </xf>
    <xf numFmtId="1" fontId="19" fillId="8" borderId="0" xfId="3" applyNumberFormat="1" applyFont="1" applyFill="1" applyBorder="1" applyAlignment="1">
      <alignment horizontal="center"/>
    </xf>
    <xf numFmtId="165" fontId="19" fillId="8" borderId="0" xfId="3" applyNumberFormat="1" applyFont="1" applyFill="1" applyBorder="1" applyAlignment="1">
      <alignment horizontal="left"/>
    </xf>
    <xf numFmtId="0" fontId="19" fillId="8" borderId="0" xfId="3" applyFont="1" applyFill="1" applyBorder="1" applyAlignment="1">
      <alignment horizontal="center"/>
    </xf>
    <xf numFmtId="3" fontId="19" fillId="6" borderId="0" xfId="3" applyNumberFormat="1" applyFont="1" applyFill="1" applyBorder="1" applyAlignment="1">
      <alignment horizontal="center"/>
    </xf>
    <xf numFmtId="165" fontId="19" fillId="8" borderId="9" xfId="3" applyNumberFormat="1" applyFont="1" applyFill="1" applyBorder="1" applyAlignment="1">
      <alignment horizontal="center"/>
    </xf>
    <xf numFmtId="165" fontId="20" fillId="7" borderId="9" xfId="3" applyNumberFormat="1" applyFont="1" applyFill="1" applyBorder="1" applyAlignment="1">
      <alignment horizontal="left"/>
    </xf>
    <xf numFmtId="0" fontId="42" fillId="7" borderId="6" xfId="3" applyFont="1" applyFill="1" applyBorder="1"/>
    <xf numFmtId="168" fontId="19" fillId="7" borderId="0" xfId="3" applyNumberFormat="1" applyFont="1" applyFill="1" applyBorder="1" applyAlignment="1">
      <alignment horizontal="center"/>
    </xf>
    <xf numFmtId="169" fontId="19" fillId="6" borderId="0" xfId="3" applyNumberFormat="1" applyFont="1" applyFill="1" applyBorder="1" applyAlignment="1">
      <alignment horizontal="center"/>
    </xf>
    <xf numFmtId="3" fontId="19" fillId="7" borderId="0" xfId="3" applyNumberFormat="1" applyFont="1" applyFill="1" applyBorder="1" applyAlignment="1">
      <alignment horizontal="center"/>
    </xf>
    <xf numFmtId="165" fontId="19" fillId="13" borderId="0" xfId="3" applyNumberFormat="1" applyFont="1" applyFill="1" applyBorder="1" applyAlignment="1">
      <alignment horizontal="center"/>
    </xf>
    <xf numFmtId="1" fontId="19" fillId="13" borderId="0" xfId="3" applyNumberFormat="1" applyFont="1" applyFill="1" applyBorder="1" applyAlignment="1">
      <alignment horizontal="center"/>
    </xf>
    <xf numFmtId="165" fontId="19" fillId="13" borderId="0" xfId="3" applyNumberFormat="1" applyFont="1" applyFill="1" applyBorder="1" applyAlignment="1">
      <alignment horizontal="left"/>
    </xf>
    <xf numFmtId="0" fontId="19" fillId="13" borderId="0" xfId="3" applyFont="1" applyFill="1" applyBorder="1" applyAlignment="1">
      <alignment horizontal="center"/>
    </xf>
    <xf numFmtId="165" fontId="20" fillId="7" borderId="0" xfId="3" applyNumberFormat="1" applyFont="1" applyFill="1" applyBorder="1" applyAlignment="1">
      <alignment horizontal="left"/>
    </xf>
    <xf numFmtId="3" fontId="19" fillId="8" borderId="0" xfId="3" applyNumberFormat="1" applyFont="1" applyFill="1" applyBorder="1" applyAlignment="1">
      <alignment horizontal="center"/>
    </xf>
    <xf numFmtId="0" fontId="20" fillId="8" borderId="6" xfId="3" applyFont="1" applyFill="1" applyBorder="1"/>
    <xf numFmtId="165" fontId="20" fillId="9" borderId="3" xfId="3" applyNumberFormat="1" applyFont="1" applyFill="1" applyBorder="1" applyAlignment="1">
      <alignment horizontal="left"/>
    </xf>
    <xf numFmtId="0" fontId="17" fillId="7" borderId="0" xfId="3" applyFont="1" applyFill="1" applyBorder="1" applyAlignment="1">
      <alignment horizontal="center"/>
    </xf>
    <xf numFmtId="165" fontId="17" fillId="7" borderId="0" xfId="3" applyNumberFormat="1" applyFont="1" applyFill="1" applyBorder="1" applyAlignment="1">
      <alignment horizontal="left"/>
    </xf>
    <xf numFmtId="0" fontId="2" fillId="4" borderId="5" xfId="3" applyFill="1" applyBorder="1"/>
    <xf numFmtId="0" fontId="2" fillId="4" borderId="0" xfId="3" applyFill="1" applyBorder="1"/>
    <xf numFmtId="165" fontId="19" fillId="7" borderId="9" xfId="3" applyNumberFormat="1" applyFont="1" applyFill="1" applyBorder="1" applyAlignment="1">
      <alignment horizontal="center"/>
    </xf>
    <xf numFmtId="1" fontId="19" fillId="7" borderId="9" xfId="3" applyNumberFormat="1" applyFont="1" applyFill="1" applyBorder="1" applyAlignment="1">
      <alignment horizontal="center"/>
    </xf>
    <xf numFmtId="165" fontId="19" fillId="7" borderId="9" xfId="3" applyNumberFormat="1" applyFont="1" applyFill="1" applyBorder="1" applyAlignment="1">
      <alignment horizontal="left"/>
    </xf>
    <xf numFmtId="0" fontId="20" fillId="8" borderId="0" xfId="3" applyFont="1" applyFill="1" applyBorder="1"/>
    <xf numFmtId="165" fontId="20" fillId="7" borderId="7" xfId="3" applyNumberFormat="1" applyFont="1" applyFill="1" applyBorder="1" applyAlignment="1">
      <alignment horizontal="center"/>
    </xf>
    <xf numFmtId="165" fontId="20" fillId="7" borderId="11" xfId="3" applyNumberFormat="1" applyFont="1" applyFill="1" applyBorder="1" applyAlignment="1">
      <alignment horizontal="center"/>
    </xf>
    <xf numFmtId="1" fontId="20" fillId="7" borderId="11" xfId="3" applyNumberFormat="1" applyFont="1" applyFill="1" applyBorder="1" applyAlignment="1">
      <alignment horizontal="center"/>
    </xf>
    <xf numFmtId="165" fontId="30" fillId="11" borderId="8" xfId="3" applyNumberFormat="1" applyFont="1" applyFill="1" applyBorder="1" applyAlignment="1">
      <alignment horizontal="center"/>
    </xf>
    <xf numFmtId="165" fontId="30" fillId="11" borderId="9" xfId="3" applyNumberFormat="1" applyFont="1" applyFill="1" applyBorder="1" applyAlignment="1">
      <alignment horizontal="center"/>
    </xf>
    <xf numFmtId="1" fontId="30" fillId="11" borderId="9" xfId="3" applyNumberFormat="1" applyFont="1" applyFill="1" applyBorder="1" applyAlignment="1">
      <alignment horizontal="center"/>
    </xf>
    <xf numFmtId="49" fontId="30" fillId="11" borderId="9" xfId="3" applyNumberFormat="1" applyFont="1" applyFill="1" applyBorder="1" applyAlignment="1">
      <alignment horizontal="center"/>
    </xf>
    <xf numFmtId="49" fontId="30" fillId="10" borderId="10" xfId="3" applyNumberFormat="1" applyFont="1" applyFill="1" applyBorder="1" applyAlignment="1">
      <alignment horizontal="center"/>
    </xf>
    <xf numFmtId="49" fontId="30" fillId="11" borderId="2" xfId="3" applyNumberFormat="1" applyFont="1" applyFill="1" applyBorder="1" applyAlignment="1">
      <alignment horizontal="center"/>
    </xf>
    <xf numFmtId="49" fontId="30" fillId="11" borderId="3" xfId="3" applyNumberFormat="1" applyFont="1" applyFill="1" applyBorder="1" applyAlignment="1">
      <alignment horizontal="center"/>
    </xf>
    <xf numFmtId="49" fontId="30" fillId="11" borderId="4" xfId="3" applyNumberFormat="1" applyFont="1" applyFill="1" applyBorder="1" applyAlignment="1"/>
    <xf numFmtId="165" fontId="11" fillId="6" borderId="2" xfId="3" applyNumberFormat="1" applyFont="1" applyFill="1" applyBorder="1" applyAlignment="1">
      <alignment horizontal="center"/>
    </xf>
    <xf numFmtId="165" fontId="11" fillId="6" borderId="3" xfId="3" applyNumberFormat="1" applyFont="1" applyFill="1" applyBorder="1" applyAlignment="1">
      <alignment horizontal="center"/>
    </xf>
    <xf numFmtId="0" fontId="11" fillId="6" borderId="3" xfId="3" applyFont="1" applyFill="1" applyBorder="1"/>
    <xf numFmtId="0" fontId="11" fillId="7" borderId="4" xfId="3" applyFont="1" applyFill="1" applyBorder="1"/>
    <xf numFmtId="165" fontId="11" fillId="7" borderId="5" xfId="3" applyNumberFormat="1" applyFont="1" applyFill="1" applyBorder="1" applyAlignment="1">
      <alignment horizontal="center"/>
    </xf>
    <xf numFmtId="165" fontId="11" fillId="7" borderId="0" xfId="3" applyNumberFormat="1" applyFont="1" applyFill="1" applyAlignment="1">
      <alignment horizontal="center"/>
    </xf>
    <xf numFmtId="0" fontId="11" fillId="7" borderId="6" xfId="3" applyFont="1" applyFill="1" applyBorder="1"/>
    <xf numFmtId="165" fontId="11" fillId="6" borderId="5" xfId="3" applyNumberFormat="1" applyFont="1" applyFill="1" applyBorder="1" applyAlignment="1">
      <alignment horizontal="center"/>
    </xf>
    <xf numFmtId="165" fontId="11" fillId="6" borderId="0" xfId="3" applyNumberFormat="1" applyFont="1" applyFill="1" applyAlignment="1">
      <alignment horizontal="center"/>
    </xf>
    <xf numFmtId="0" fontId="11" fillId="6" borderId="0" xfId="3" applyFont="1" applyFill="1"/>
    <xf numFmtId="165" fontId="11" fillId="9" borderId="2" xfId="3" applyNumberFormat="1" applyFont="1" applyFill="1" applyBorder="1" applyAlignment="1">
      <alignment horizontal="center"/>
    </xf>
    <xf numFmtId="1" fontId="11" fillId="7" borderId="0" xfId="3" applyNumberFormat="1" applyFont="1" applyFill="1" applyAlignment="1">
      <alignment horizontal="center"/>
    </xf>
    <xf numFmtId="3" fontId="12" fillId="7" borderId="0" xfId="3" applyNumberFormat="1" applyFont="1" applyFill="1"/>
    <xf numFmtId="0" fontId="20" fillId="4" borderId="10" xfId="3" applyFont="1" applyFill="1" applyBorder="1" applyAlignment="1">
      <alignment horizontal="left"/>
    </xf>
    <xf numFmtId="0" fontId="19" fillId="3" borderId="0" xfId="3" applyFont="1" applyFill="1" applyBorder="1" applyAlignment="1">
      <alignment horizontal="center"/>
    </xf>
    <xf numFmtId="3" fontId="19" fillId="3" borderId="0" xfId="3" applyNumberFormat="1" applyFont="1" applyFill="1" applyBorder="1" applyAlignment="1">
      <alignment horizontal="center"/>
    </xf>
    <xf numFmtId="0" fontId="11" fillId="7" borderId="0" xfId="3" applyFont="1" applyFill="1" applyAlignment="1">
      <alignment horizontal="center"/>
    </xf>
    <xf numFmtId="165" fontId="22" fillId="11" borderId="8" xfId="3" applyNumberFormat="1" applyFont="1" applyFill="1" applyBorder="1" applyAlignment="1">
      <alignment horizontal="center"/>
    </xf>
    <xf numFmtId="165" fontId="22" fillId="11" borderId="9" xfId="3" applyNumberFormat="1" applyFont="1" applyFill="1" applyBorder="1" applyAlignment="1">
      <alignment horizontal="center"/>
    </xf>
    <xf numFmtId="1" fontId="22" fillId="11" borderId="9" xfId="3" applyNumberFormat="1" applyFont="1" applyFill="1" applyBorder="1" applyAlignment="1">
      <alignment horizontal="center"/>
    </xf>
    <xf numFmtId="49" fontId="22" fillId="11" borderId="9" xfId="3" applyNumberFormat="1" applyFont="1" applyFill="1" applyBorder="1" applyAlignment="1">
      <alignment horizontal="center"/>
    </xf>
    <xf numFmtId="49" fontId="22" fillId="11" borderId="2" xfId="3" applyNumberFormat="1" applyFont="1" applyFill="1" applyBorder="1" applyAlignment="1">
      <alignment horizontal="center"/>
    </xf>
    <xf numFmtId="49" fontId="22" fillId="11" borderId="3" xfId="3" applyNumberFormat="1" applyFont="1" applyFill="1" applyBorder="1" applyAlignment="1">
      <alignment horizontal="center"/>
    </xf>
    <xf numFmtId="49" fontId="22" fillId="11" borderId="4" xfId="3" applyNumberFormat="1" applyFont="1" applyFill="1" applyBorder="1"/>
    <xf numFmtId="165" fontId="11" fillId="3" borderId="7" xfId="2" applyNumberFormat="1" applyFont="1" applyFill="1" applyBorder="1" applyAlignment="1">
      <alignment horizontal="center"/>
    </xf>
    <xf numFmtId="6" fontId="12" fillId="3" borderId="0" xfId="0" applyNumberFormat="1" applyFont="1" applyFill="1" applyBorder="1"/>
    <xf numFmtId="49" fontId="19" fillId="4" borderId="0" xfId="0" applyNumberFormat="1" applyFont="1" applyFill="1" applyBorder="1"/>
    <xf numFmtId="49" fontId="39" fillId="4" borderId="11" xfId="0" applyNumberFormat="1" applyFont="1" applyFill="1" applyBorder="1" applyAlignment="1">
      <alignment vertical="center"/>
    </xf>
    <xf numFmtId="49" fontId="39" fillId="4" borderId="6" xfId="0" applyNumberFormat="1" applyFont="1" applyFill="1" applyBorder="1" applyAlignment="1">
      <alignment vertical="center"/>
    </xf>
    <xf numFmtId="49" fontId="39" fillId="4" borderId="0" xfId="0" applyNumberFormat="1" applyFont="1" applyFill="1" applyBorder="1" applyAlignment="1">
      <alignment vertical="center"/>
    </xf>
    <xf numFmtId="49" fontId="39" fillId="4" borderId="4" xfId="0" applyNumberFormat="1" applyFont="1" applyFill="1" applyBorder="1" applyAlignment="1">
      <alignment vertical="center"/>
    </xf>
    <xf numFmtId="49" fontId="39" fillId="4" borderId="3" xfId="0" applyNumberFormat="1" applyFont="1" applyFill="1" applyBorder="1" applyAlignment="1">
      <alignment vertical="center"/>
    </xf>
    <xf numFmtId="49" fontId="30" fillId="10" borderId="23" xfId="0" applyNumberFormat="1" applyFont="1" applyFill="1" applyBorder="1" applyAlignment="1">
      <alignment horizontal="center"/>
    </xf>
    <xf numFmtId="49" fontId="30" fillId="11" borderId="23" xfId="0" applyNumberFormat="1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165" fontId="20" fillId="4" borderId="11" xfId="0" applyNumberFormat="1" applyFont="1" applyFill="1" applyBorder="1" applyAlignment="1">
      <alignment horizontal="center"/>
    </xf>
    <xf numFmtId="165" fontId="20" fillId="8" borderId="7" xfId="0" applyNumberFormat="1" applyFont="1" applyFill="1" applyBorder="1" applyAlignment="1">
      <alignment horizontal="center"/>
    </xf>
    <xf numFmtId="0" fontId="20" fillId="4" borderId="6" xfId="0" applyFont="1" applyFill="1" applyBorder="1"/>
    <xf numFmtId="0" fontId="19" fillId="4" borderId="0" xfId="0" applyFont="1" applyFill="1" applyBorder="1"/>
    <xf numFmtId="0" fontId="19" fillId="3" borderId="0" xfId="0" applyFont="1" applyFill="1" applyBorder="1"/>
    <xf numFmtId="165" fontId="36" fillId="3" borderId="5" xfId="0" applyNumberFormat="1" applyFont="1" applyFill="1" applyBorder="1" applyAlignment="1">
      <alignment horizontal="center"/>
    </xf>
    <xf numFmtId="0" fontId="19" fillId="4" borderId="6" xfId="0" applyFont="1" applyFill="1" applyBorder="1"/>
    <xf numFmtId="3" fontId="19" fillId="4" borderId="0" xfId="0" applyNumberFormat="1" applyFont="1" applyFill="1" applyBorder="1"/>
    <xf numFmtId="3" fontId="19" fillId="3" borderId="0" xfId="0" applyNumberFormat="1" applyFont="1" applyFill="1" applyBorder="1"/>
    <xf numFmtId="165" fontId="36" fillId="4" borderId="5" xfId="0" applyNumberFormat="1" applyFont="1" applyFill="1" applyBorder="1" applyAlignment="1">
      <alignment horizontal="center"/>
    </xf>
    <xf numFmtId="0" fontId="20" fillId="4" borderId="0" xfId="0" applyFont="1" applyFill="1" applyBorder="1"/>
    <xf numFmtId="165" fontId="19" fillId="3" borderId="0" xfId="10" applyNumberFormat="1" applyFont="1" applyFill="1" applyBorder="1" applyAlignment="1">
      <alignment horizontal="center"/>
    </xf>
    <xf numFmtId="0" fontId="17" fillId="4" borderId="6" xfId="0" applyFont="1" applyFill="1" applyBorder="1"/>
    <xf numFmtId="0" fontId="17" fillId="4" borderId="0" xfId="0" applyFont="1" applyFill="1" applyBorder="1"/>
    <xf numFmtId="0" fontId="24" fillId="4" borderId="6" xfId="0" applyFont="1" applyFill="1" applyBorder="1"/>
    <xf numFmtId="0" fontId="18" fillId="4" borderId="6" xfId="0" applyFont="1" applyFill="1" applyBorder="1"/>
    <xf numFmtId="165" fontId="17" fillId="4" borderId="0" xfId="0" applyNumberFormat="1" applyFont="1" applyFill="1" applyBorder="1" applyAlignment="1">
      <alignment horizontal="center"/>
    </xf>
    <xf numFmtId="0" fontId="45" fillId="0" borderId="6" xfId="0" applyFont="1" applyFill="1" applyBorder="1"/>
    <xf numFmtId="0" fontId="16" fillId="3" borderId="0" xfId="0" applyFont="1" applyFill="1" applyBorder="1"/>
    <xf numFmtId="165" fontId="45" fillId="3" borderId="0" xfId="0" applyNumberFormat="1" applyFont="1" applyFill="1" applyBorder="1" applyAlignment="1">
      <alignment horizontal="center"/>
    </xf>
    <xf numFmtId="165" fontId="45" fillId="3" borderId="5" xfId="0" applyNumberFormat="1" applyFont="1" applyFill="1" applyBorder="1" applyAlignment="1">
      <alignment horizontal="center"/>
    </xf>
    <xf numFmtId="0" fontId="45" fillId="4" borderId="6" xfId="0" applyFont="1" applyFill="1" applyBorder="1"/>
    <xf numFmtId="0" fontId="16" fillId="4" borderId="0" xfId="0" applyFont="1" applyFill="1" applyBorder="1"/>
    <xf numFmtId="165" fontId="45" fillId="4" borderId="0" xfId="0" applyNumberFormat="1" applyFont="1" applyFill="1" applyBorder="1" applyAlignment="1">
      <alignment horizontal="center"/>
    </xf>
    <xf numFmtId="165" fontId="45" fillId="4" borderId="5" xfId="0" applyNumberFormat="1" applyFont="1" applyFill="1" applyBorder="1" applyAlignment="1">
      <alignment horizontal="center"/>
    </xf>
    <xf numFmtId="0" fontId="45" fillId="0" borderId="4" xfId="0" applyFont="1" applyFill="1" applyBorder="1"/>
    <xf numFmtId="0" fontId="16" fillId="3" borderId="3" xfId="0" applyFont="1" applyFill="1" applyBorder="1"/>
    <xf numFmtId="165" fontId="45" fillId="3" borderId="3" xfId="0" applyNumberFormat="1" applyFont="1" applyFill="1" applyBorder="1" applyAlignment="1">
      <alignment horizontal="center"/>
    </xf>
    <xf numFmtId="165" fontId="45" fillId="3" borderId="2" xfId="0" applyNumberFormat="1" applyFont="1" applyFill="1" applyBorder="1" applyAlignment="1">
      <alignment horizontal="center"/>
    </xf>
    <xf numFmtId="0" fontId="29" fillId="3" borderId="0" xfId="2" applyFont="1" applyFill="1" applyAlignment="1">
      <alignment horizontal="center"/>
    </xf>
    <xf numFmtId="0" fontId="13" fillId="3" borderId="0" xfId="2" applyFont="1" applyFill="1" applyBorder="1"/>
    <xf numFmtId="1" fontId="19" fillId="4" borderId="0" xfId="13" applyNumberFormat="1" applyFont="1" applyFill="1" applyBorder="1" applyAlignment="1">
      <alignment horizontal="center"/>
    </xf>
    <xf numFmtId="165" fontId="19" fillId="4" borderId="0" xfId="13" applyNumberFormat="1" applyFont="1" applyFill="1" applyBorder="1" applyAlignment="1">
      <alignment horizontal="center"/>
    </xf>
    <xf numFmtId="165" fontId="19" fillId="4" borderId="0" xfId="13" applyNumberFormat="1" applyFont="1" applyFill="1" applyBorder="1" applyAlignment="1">
      <alignment horizontal="center" wrapText="1"/>
    </xf>
    <xf numFmtId="0" fontId="19" fillId="4" borderId="0" xfId="13" applyFont="1" applyFill="1" applyBorder="1" applyAlignment="1">
      <alignment horizontal="center"/>
    </xf>
    <xf numFmtId="0" fontId="13" fillId="4" borderId="0" xfId="2" applyFont="1" applyFill="1" applyBorder="1"/>
    <xf numFmtId="3" fontId="12" fillId="3" borderId="0" xfId="2" applyNumberFormat="1" applyFont="1" applyFill="1" applyBorder="1" applyAlignment="1">
      <alignment horizontal="center"/>
    </xf>
    <xf numFmtId="1" fontId="19" fillId="3" borderId="0" xfId="13" applyNumberFormat="1" applyFont="1" applyFill="1" applyBorder="1" applyAlignment="1">
      <alignment horizontal="center"/>
    </xf>
    <xf numFmtId="165" fontId="19" fillId="3" borderId="0" xfId="13" applyNumberFormat="1" applyFont="1" applyFill="1" applyBorder="1" applyAlignment="1">
      <alignment horizontal="center"/>
    </xf>
    <xf numFmtId="165" fontId="19" fillId="3" borderId="0" xfId="13" applyNumberFormat="1" applyFont="1" applyFill="1" applyBorder="1" applyAlignment="1">
      <alignment horizontal="center" wrapText="1"/>
    </xf>
    <xf numFmtId="0" fontId="19" fillId="3" borderId="0" xfId="13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47" fillId="4" borderId="6" xfId="0" applyFont="1" applyFill="1" applyBorder="1"/>
    <xf numFmtId="0" fontId="47" fillId="4" borderId="0" xfId="0" applyFont="1" applyFill="1" applyBorder="1" applyAlignment="1">
      <alignment horizontal="center"/>
    </xf>
    <xf numFmtId="3" fontId="47" fillId="4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5" fontId="47" fillId="4" borderId="0" xfId="0" applyNumberFormat="1" applyFont="1" applyFill="1" applyBorder="1" applyAlignment="1">
      <alignment horizontal="center"/>
    </xf>
    <xf numFmtId="1" fontId="47" fillId="4" borderId="0" xfId="0" applyNumberFormat="1" applyFont="1" applyFill="1" applyBorder="1" applyAlignment="1">
      <alignment horizontal="center"/>
    </xf>
    <xf numFmtId="165" fontId="47" fillId="4" borderId="5" xfId="0" applyNumberFormat="1" applyFont="1" applyFill="1" applyBorder="1" applyAlignment="1">
      <alignment horizontal="center"/>
    </xf>
    <xf numFmtId="0" fontId="0" fillId="0" borderId="0" xfId="0" applyFont="1"/>
    <xf numFmtId="0" fontId="48" fillId="4" borderId="6" xfId="0" applyFont="1" applyFill="1" applyBorder="1"/>
    <xf numFmtId="165" fontId="47" fillId="4" borderId="0" xfId="0" applyNumberFormat="1" applyFont="1" applyFill="1" applyBorder="1" applyAlignment="1">
      <alignment horizontal="left"/>
    </xf>
    <xf numFmtId="165" fontId="47" fillId="3" borderId="5" xfId="0" applyNumberFormat="1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165" fontId="47" fillId="3" borderId="0" xfId="0" applyNumberFormat="1" applyFont="1" applyFill="1" applyBorder="1" applyAlignment="1">
      <alignment horizontal="left"/>
    </xf>
    <xf numFmtId="165" fontId="47" fillId="3" borderId="0" xfId="0" applyNumberFormat="1" applyFont="1" applyFill="1" applyBorder="1" applyAlignment="1">
      <alignment horizontal="center"/>
    </xf>
    <xf numFmtId="1" fontId="47" fillId="3" borderId="0" xfId="0" applyNumberFormat="1" applyFont="1" applyFill="1" applyBorder="1" applyAlignment="1">
      <alignment horizontal="center"/>
    </xf>
    <xf numFmtId="49" fontId="30" fillId="10" borderId="8" xfId="0" applyNumberFormat="1" applyFont="1" applyFill="1" applyBorder="1" applyAlignment="1">
      <alignment horizontal="center"/>
    </xf>
    <xf numFmtId="0" fontId="20" fillId="5" borderId="6" xfId="0" applyFont="1" applyFill="1" applyBorder="1"/>
    <xf numFmtId="0" fontId="19" fillId="5" borderId="0" xfId="0" applyFont="1" applyFill="1" applyBorder="1"/>
    <xf numFmtId="165" fontId="19" fillId="5" borderId="0" xfId="0" applyNumberFormat="1" applyFont="1" applyFill="1" applyBorder="1" applyAlignment="1">
      <alignment horizontal="center"/>
    </xf>
    <xf numFmtId="0" fontId="20" fillId="5" borderId="10" xfId="0" applyFont="1" applyFill="1" applyBorder="1"/>
    <xf numFmtId="165" fontId="20" fillId="5" borderId="9" xfId="0" applyNumberFormat="1" applyFont="1" applyFill="1" applyBorder="1" applyAlignment="1">
      <alignment horizontal="center"/>
    </xf>
    <xf numFmtId="165" fontId="20" fillId="5" borderId="8" xfId="0" applyNumberFormat="1" applyFont="1" applyFill="1" applyBorder="1" applyAlignment="1">
      <alignment horizontal="center"/>
    </xf>
    <xf numFmtId="165" fontId="20" fillId="5" borderId="5" xfId="0" applyNumberFormat="1" applyFont="1" applyFill="1" applyBorder="1" applyAlignment="1">
      <alignment horizontal="center"/>
    </xf>
    <xf numFmtId="165" fontId="19" fillId="5" borderId="2" xfId="0" applyNumberFormat="1" applyFont="1" applyFill="1" applyBorder="1" applyAlignment="1">
      <alignment horizontal="center"/>
    </xf>
    <xf numFmtId="165" fontId="30" fillId="10" borderId="3" xfId="0" applyNumberFormat="1" applyFont="1" applyFill="1" applyBorder="1" applyAlignment="1">
      <alignment horizontal="center"/>
    </xf>
    <xf numFmtId="165" fontId="49" fillId="10" borderId="3" xfId="0" applyNumberFormat="1" applyFont="1" applyFill="1" applyBorder="1" applyAlignment="1">
      <alignment horizontal="center"/>
    </xf>
    <xf numFmtId="165" fontId="49" fillId="10" borderId="2" xfId="0" applyNumberFormat="1" applyFont="1" applyFill="1" applyBorder="1" applyAlignment="1">
      <alignment horizontal="center"/>
    </xf>
    <xf numFmtId="3" fontId="19" fillId="3" borderId="0" xfId="12" applyNumberFormat="1" applyFont="1" applyFill="1" applyBorder="1"/>
    <xf numFmtId="3" fontId="19" fillId="4" borderId="0" xfId="12" applyNumberFormat="1" applyFont="1" applyFill="1" applyBorder="1"/>
    <xf numFmtId="3" fontId="19" fillId="4" borderId="9" xfId="0" applyNumberFormat="1" applyFont="1" applyFill="1" applyBorder="1"/>
    <xf numFmtId="165" fontId="19" fillId="4" borderId="8" xfId="0" applyNumberFormat="1" applyFont="1" applyFill="1" applyBorder="1" applyAlignment="1">
      <alignment horizontal="center"/>
    </xf>
    <xf numFmtId="0" fontId="18" fillId="4" borderId="26" xfId="0" applyFont="1" applyFill="1" applyBorder="1"/>
    <xf numFmtId="0" fontId="17" fillId="5" borderId="10" xfId="0" applyFont="1" applyFill="1" applyBorder="1"/>
    <xf numFmtId="165" fontId="17" fillId="5" borderId="9" xfId="0" applyNumberFormat="1" applyFont="1" applyFill="1" applyBorder="1" applyAlignment="1">
      <alignment horizontal="center"/>
    </xf>
    <xf numFmtId="165" fontId="17" fillId="5" borderId="8" xfId="0" applyNumberFormat="1" applyFont="1" applyFill="1" applyBorder="1" applyAlignment="1">
      <alignment horizontal="center"/>
    </xf>
    <xf numFmtId="165" fontId="20" fillId="4" borderId="7" xfId="0" applyNumberFormat="1" applyFont="1" applyFill="1" applyBorder="1" applyAlignment="1">
      <alignment horizontal="center"/>
    </xf>
    <xf numFmtId="0" fontId="0" fillId="5" borderId="5" xfId="0" applyFill="1" applyBorder="1"/>
    <xf numFmtId="0" fontId="19" fillId="5" borderId="9" xfId="0" applyFont="1" applyFill="1" applyBorder="1"/>
    <xf numFmtId="165" fontId="19" fillId="5" borderId="9" xfId="0" applyNumberFormat="1" applyFont="1" applyFill="1" applyBorder="1" applyAlignment="1">
      <alignment horizontal="center"/>
    </xf>
    <xf numFmtId="165" fontId="19" fillId="5" borderId="8" xfId="0" applyNumberFormat="1" applyFont="1" applyFill="1" applyBorder="1" applyAlignment="1">
      <alignment horizontal="center"/>
    </xf>
    <xf numFmtId="0" fontId="0" fillId="5" borderId="9" xfId="0" applyFill="1" applyBorder="1"/>
    <xf numFmtId="0" fontId="0" fillId="5" borderId="8" xfId="0" applyFill="1" applyBorder="1"/>
    <xf numFmtId="165" fontId="19" fillId="4" borderId="2" xfId="0" applyNumberFormat="1" applyFont="1" applyFill="1" applyBorder="1" applyAlignment="1">
      <alignment horizontal="center"/>
    </xf>
    <xf numFmtId="165" fontId="19" fillId="5" borderId="9" xfId="0" applyNumberFormat="1" applyFont="1" applyFill="1" applyBorder="1"/>
    <xf numFmtId="165" fontId="20" fillId="5" borderId="4" xfId="0" applyNumberFormat="1" applyFont="1" applyFill="1" applyBorder="1" applyAlignment="1">
      <alignment horizontal="center"/>
    </xf>
    <xf numFmtId="165" fontId="20" fillId="5" borderId="10" xfId="0" applyNumberFormat="1" applyFont="1" applyFill="1" applyBorder="1" applyAlignment="1">
      <alignment horizontal="center"/>
    </xf>
    <xf numFmtId="165" fontId="50" fillId="5" borderId="8" xfId="0" applyNumberFormat="1" applyFont="1" applyFill="1" applyBorder="1" applyAlignment="1">
      <alignment horizontal="center"/>
    </xf>
    <xf numFmtId="0" fontId="0" fillId="4" borderId="4" xfId="0" applyFill="1" applyBorder="1"/>
    <xf numFmtId="0" fontId="0" fillId="4" borderId="2" xfId="0" applyFill="1" applyBorder="1"/>
    <xf numFmtId="0" fontId="0" fillId="4" borderId="5" xfId="0" applyFill="1" applyBorder="1"/>
    <xf numFmtId="0" fontId="0" fillId="4" borderId="25" xfId="0" applyFill="1" applyBorder="1"/>
    <xf numFmtId="165" fontId="29" fillId="4" borderId="0" xfId="1" applyNumberFormat="1" applyFont="1" applyFill="1" applyAlignment="1">
      <alignment horizontal="center"/>
    </xf>
    <xf numFmtId="165" fontId="29" fillId="4" borderId="5" xfId="1" applyNumberFormat="1" applyFont="1" applyFill="1" applyBorder="1" applyAlignment="1">
      <alignment horizontal="center"/>
    </xf>
    <xf numFmtId="165" fontId="19" fillId="4" borderId="0" xfId="10" applyNumberFormat="1" applyFont="1" applyFill="1" applyBorder="1" applyAlignment="1">
      <alignment horizontal="center"/>
    </xf>
    <xf numFmtId="165" fontId="19" fillId="5" borderId="3" xfId="0" applyNumberFormat="1" applyFont="1" applyFill="1" applyBorder="1"/>
    <xf numFmtId="165" fontId="19" fillId="5" borderId="2" xfId="0" applyNumberFormat="1" applyFont="1" applyFill="1" applyBorder="1"/>
    <xf numFmtId="165" fontId="30" fillId="11" borderId="3" xfId="0" applyNumberFormat="1" applyFont="1" applyFill="1" applyBorder="1" applyAlignment="1">
      <alignment horizontal="center"/>
    </xf>
    <xf numFmtId="0" fontId="0" fillId="5" borderId="3" xfId="0" applyFill="1" applyBorder="1"/>
    <xf numFmtId="0" fontId="0" fillId="5" borderId="2" xfId="0" applyFill="1" applyBorder="1"/>
    <xf numFmtId="0" fontId="0" fillId="4" borderId="9" xfId="0" applyFill="1" applyBorder="1"/>
    <xf numFmtId="165" fontId="17" fillId="4" borderId="11" xfId="0" applyNumberFormat="1" applyFont="1" applyFill="1" applyBorder="1" applyAlignment="1">
      <alignment horizontal="center"/>
    </xf>
    <xf numFmtId="165" fontId="17" fillId="4" borderId="7" xfId="0" applyNumberFormat="1" applyFont="1" applyFill="1" applyBorder="1" applyAlignment="1">
      <alignment horizontal="center"/>
    </xf>
    <xf numFmtId="165" fontId="20" fillId="4" borderId="10" xfId="0" applyNumberFormat="1" applyFont="1" applyFill="1" applyBorder="1" applyAlignment="1">
      <alignment horizontal="center"/>
    </xf>
    <xf numFmtId="165" fontId="20" fillId="8" borderId="8" xfId="0" applyNumberFormat="1" applyFont="1" applyFill="1" applyBorder="1" applyAlignment="1">
      <alignment horizontal="center"/>
    </xf>
    <xf numFmtId="165" fontId="30" fillId="10" borderId="8" xfId="0" applyNumberFormat="1" applyFont="1" applyFill="1" applyBorder="1" applyAlignment="1">
      <alignment horizontal="center"/>
    </xf>
    <xf numFmtId="165" fontId="30" fillId="11" borderId="8" xfId="0" applyNumberFormat="1" applyFont="1" applyFill="1" applyBorder="1" applyAlignment="1">
      <alignment horizontal="center"/>
    </xf>
    <xf numFmtId="165" fontId="30" fillId="10" borderId="9" xfId="0" applyNumberFormat="1" applyFont="1" applyFill="1" applyBorder="1" applyAlignment="1">
      <alignment horizontal="center"/>
    </xf>
    <xf numFmtId="0" fontId="0" fillId="5" borderId="11" xfId="0" applyFill="1" applyBorder="1"/>
    <xf numFmtId="44" fontId="12" fillId="4" borderId="0" xfId="1" applyFont="1" applyFill="1" applyBorder="1"/>
    <xf numFmtId="0" fontId="11" fillId="7" borderId="6" xfId="0" applyFont="1" applyFill="1" applyBorder="1"/>
    <xf numFmtId="0" fontId="11" fillId="7" borderId="0" xfId="0" applyFont="1" applyFill="1"/>
    <xf numFmtId="0" fontId="12" fillId="7" borderId="0" xfId="0" applyFont="1" applyFill="1"/>
    <xf numFmtId="165" fontId="12" fillId="7" borderId="0" xfId="0" applyNumberFormat="1" applyFont="1" applyFill="1" applyAlignment="1">
      <alignment horizontal="center"/>
    </xf>
    <xf numFmtId="1" fontId="12" fillId="7" borderId="0" xfId="0" applyNumberFormat="1" applyFont="1" applyFill="1" applyAlignment="1">
      <alignment horizontal="center"/>
    </xf>
    <xf numFmtId="165" fontId="12" fillId="7" borderId="5" xfId="0" applyNumberFormat="1" applyFont="1" applyFill="1" applyBorder="1" applyAlignment="1">
      <alignment horizontal="center"/>
    </xf>
    <xf numFmtId="0" fontId="12" fillId="7" borderId="6" xfId="0" applyFont="1" applyFill="1" applyBorder="1"/>
    <xf numFmtId="0" fontId="12" fillId="6" borderId="0" xfId="0" applyFont="1" applyFill="1"/>
    <xf numFmtId="0" fontId="19" fillId="6" borderId="0" xfId="0" applyFont="1" applyFill="1" applyAlignment="1">
      <alignment horizontal="center"/>
    </xf>
    <xf numFmtId="165" fontId="19" fillId="6" borderId="0" xfId="0" applyNumberFormat="1" applyFont="1" applyFill="1" applyAlignment="1">
      <alignment horizontal="center" wrapText="1"/>
    </xf>
    <xf numFmtId="165" fontId="19" fillId="6" borderId="0" xfId="0" applyNumberFormat="1" applyFont="1" applyFill="1" applyAlignment="1">
      <alignment horizontal="center"/>
    </xf>
    <xf numFmtId="1" fontId="19" fillId="6" borderId="0" xfId="0" applyNumberFormat="1" applyFont="1" applyFill="1" applyAlignment="1">
      <alignment horizontal="center"/>
    </xf>
    <xf numFmtId="165" fontId="12" fillId="6" borderId="0" xfId="0" applyNumberFormat="1" applyFont="1" applyFill="1" applyAlignment="1">
      <alignment horizontal="center"/>
    </xf>
    <xf numFmtId="165" fontId="12" fillId="6" borderId="5" xfId="0" applyNumberFormat="1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165" fontId="19" fillId="7" borderId="0" xfId="0" applyNumberFormat="1" applyFont="1" applyFill="1" applyAlignment="1">
      <alignment horizontal="center" wrapText="1"/>
    </xf>
    <xf numFmtId="165" fontId="19" fillId="7" borderId="0" xfId="0" applyNumberFormat="1" applyFont="1" applyFill="1" applyAlignment="1">
      <alignment horizontal="center"/>
    </xf>
    <xf numFmtId="1" fontId="19" fillId="7" borderId="0" xfId="0" applyNumberFormat="1" applyFont="1" applyFill="1" applyAlignment="1">
      <alignment horizontal="center"/>
    </xf>
    <xf numFmtId="0" fontId="11" fillId="22" borderId="10" xfId="0" applyFont="1" applyFill="1" applyBorder="1"/>
    <xf numFmtId="0" fontId="11" fillId="22" borderId="9" xfId="0" applyFont="1" applyFill="1" applyBorder="1"/>
    <xf numFmtId="165" fontId="11" fillId="22" borderId="9" xfId="0" applyNumberFormat="1" applyFont="1" applyFill="1" applyBorder="1" applyAlignment="1">
      <alignment horizontal="center"/>
    </xf>
    <xf numFmtId="1" fontId="11" fillId="22" borderId="9" xfId="0" applyNumberFormat="1" applyFont="1" applyFill="1" applyBorder="1" applyAlignment="1">
      <alignment horizontal="center"/>
    </xf>
    <xf numFmtId="165" fontId="11" fillId="22" borderId="8" xfId="0" applyNumberFormat="1" applyFont="1" applyFill="1" applyBorder="1" applyAlignment="1">
      <alignment horizontal="center"/>
    </xf>
    <xf numFmtId="165" fontId="11" fillId="7" borderId="0" xfId="0" applyNumberFormat="1" applyFont="1" applyFill="1" applyAlignment="1">
      <alignment horizontal="center"/>
    </xf>
    <xf numFmtId="1" fontId="11" fillId="7" borderId="0" xfId="0" applyNumberFormat="1" applyFont="1" applyFill="1" applyAlignment="1">
      <alignment horizontal="center"/>
    </xf>
    <xf numFmtId="165" fontId="11" fillId="7" borderId="5" xfId="0" applyNumberFormat="1" applyFont="1" applyFill="1" applyBorder="1" applyAlignment="1">
      <alignment horizontal="center"/>
    </xf>
    <xf numFmtId="0" fontId="13" fillId="7" borderId="6" xfId="0" applyFont="1" applyFill="1" applyBorder="1"/>
    <xf numFmtId="1" fontId="12" fillId="6" borderId="0" xfId="0" applyNumberFormat="1" applyFont="1" applyFill="1" applyAlignment="1">
      <alignment horizontal="center"/>
    </xf>
    <xf numFmtId="0" fontId="13" fillId="7" borderId="0" xfId="0" applyFont="1" applyFill="1"/>
    <xf numFmtId="0" fontId="13" fillId="6" borderId="0" xfId="0" applyFont="1" applyFill="1"/>
    <xf numFmtId="3" fontId="12" fillId="6" borderId="0" xfId="0" applyNumberFormat="1" applyFont="1" applyFill="1"/>
    <xf numFmtId="0" fontId="11" fillId="6" borderId="0" xfId="0" applyFont="1" applyFill="1"/>
    <xf numFmtId="0" fontId="11" fillId="8" borderId="0" xfId="0" applyFont="1" applyFill="1"/>
    <xf numFmtId="0" fontId="12" fillId="8" borderId="0" xfId="0" applyFont="1" applyFill="1"/>
    <xf numFmtId="165" fontId="12" fillId="8" borderId="0" xfId="0" applyNumberFormat="1" applyFont="1" applyFill="1" applyAlignment="1">
      <alignment horizontal="center"/>
    </xf>
    <xf numFmtId="1" fontId="12" fillId="8" borderId="0" xfId="0" applyNumberFormat="1" applyFont="1" applyFill="1" applyAlignment="1">
      <alignment horizontal="center"/>
    </xf>
    <xf numFmtId="165" fontId="12" fillId="8" borderId="5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20" fillId="4" borderId="10" xfId="0" applyFont="1" applyFill="1" applyBorder="1"/>
    <xf numFmtId="0" fontId="19" fillId="3" borderId="0" xfId="0" applyFont="1" applyFill="1" applyBorder="1" applyAlignment="1">
      <alignment horizontal="left"/>
    </xf>
    <xf numFmtId="3" fontId="19" fillId="3" borderId="0" xfId="0" applyNumberFormat="1" applyFont="1" applyFill="1" applyBorder="1" applyAlignment="1">
      <alignment horizontal="left"/>
    </xf>
    <xf numFmtId="0" fontId="20" fillId="4" borderId="9" xfId="0" applyFont="1" applyFill="1" applyBorder="1"/>
    <xf numFmtId="165" fontId="12" fillId="3" borderId="0" xfId="2" applyNumberFormat="1" applyFont="1" applyFill="1" applyBorder="1" applyAlignment="1">
      <alignment horizontal="center" wrapText="1"/>
    </xf>
    <xf numFmtId="3" fontId="12" fillId="3" borderId="0" xfId="2" applyNumberFormat="1" applyFont="1" applyFill="1" applyBorder="1" applyAlignment="1">
      <alignment vertical="center"/>
    </xf>
    <xf numFmtId="165" fontId="19" fillId="4" borderId="0" xfId="0" applyNumberFormat="1" applyFont="1" applyFill="1" applyBorder="1"/>
    <xf numFmtId="165" fontId="19" fillId="4" borderId="5" xfId="0" applyNumberFormat="1" applyFont="1" applyFill="1" applyBorder="1"/>
    <xf numFmtId="44" fontId="1" fillId="0" borderId="0" xfId="1" applyFont="1"/>
    <xf numFmtId="0" fontId="16" fillId="9" borderId="4" xfId="3" applyFont="1" applyFill="1" applyBorder="1" applyAlignment="1">
      <alignment horizontal="left"/>
    </xf>
    <xf numFmtId="0" fontId="16" fillId="9" borderId="3" xfId="3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1" fillId="5" borderId="4" xfId="2" applyFont="1" applyFill="1" applyBorder="1" applyAlignment="1">
      <alignment horizontal="left"/>
    </xf>
    <xf numFmtId="0" fontId="11" fillId="5" borderId="3" xfId="2" applyFont="1" applyFill="1" applyBorder="1" applyAlignment="1">
      <alignment horizontal="left"/>
    </xf>
    <xf numFmtId="49" fontId="9" fillId="4" borderId="11" xfId="2" applyNumberFormat="1" applyFont="1" applyFill="1" applyBorder="1" applyAlignment="1">
      <alignment horizontal="center" vertical="center"/>
    </xf>
    <xf numFmtId="49" fontId="9" fillId="4" borderId="0" xfId="2" applyNumberFormat="1" applyFont="1" applyFill="1" applyBorder="1" applyAlignment="1">
      <alignment horizontal="center" vertical="center"/>
    </xf>
    <xf numFmtId="49" fontId="9" fillId="4" borderId="3" xfId="2" applyNumberFormat="1" applyFont="1" applyFill="1" applyBorder="1" applyAlignment="1">
      <alignment horizontal="center" vertical="center"/>
    </xf>
    <xf numFmtId="3" fontId="12" fillId="6" borderId="0" xfId="0" applyNumberFormat="1" applyFont="1" applyFill="1" applyAlignment="1">
      <alignment horizontal="center"/>
    </xf>
    <xf numFmtId="0" fontId="20" fillId="4" borderId="10" xfId="2" applyFont="1" applyFill="1" applyBorder="1" applyAlignment="1">
      <alignment horizontal="left" indent="2"/>
    </xf>
    <xf numFmtId="0" fontId="19" fillId="3" borderId="0" xfId="2" applyFont="1" applyFill="1" applyBorder="1" applyAlignment="1">
      <alignment horizontal="center"/>
    </xf>
    <xf numFmtId="0" fontId="11" fillId="5" borderId="4" xfId="3" applyFont="1" applyFill="1" applyBorder="1" applyAlignment="1">
      <alignment horizontal="left"/>
    </xf>
    <xf numFmtId="0" fontId="11" fillId="5" borderId="3" xfId="3" applyFont="1" applyFill="1" applyBorder="1" applyAlignment="1">
      <alignment horizontal="left"/>
    </xf>
    <xf numFmtId="0" fontId="2" fillId="0" borderId="0" xfId="2"/>
    <xf numFmtId="0" fontId="2" fillId="0" borderId="0" xfId="2" applyFont="1"/>
    <xf numFmtId="165" fontId="47" fillId="3" borderId="0" xfId="2" applyNumberFormat="1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30" fillId="10" borderId="4" xfId="0" applyFont="1" applyFill="1" applyBorder="1" applyAlignment="1">
      <alignment horizontal="left"/>
    </xf>
    <xf numFmtId="0" fontId="30" fillId="10" borderId="3" xfId="0" applyFont="1" applyFill="1" applyBorder="1" applyAlignment="1">
      <alignment horizontal="left"/>
    </xf>
    <xf numFmtId="0" fontId="49" fillId="10" borderId="4" xfId="0" applyFont="1" applyFill="1" applyBorder="1" applyAlignment="1">
      <alignment horizontal="left"/>
    </xf>
    <xf numFmtId="0" fontId="49" fillId="10" borderId="3" xfId="0" applyFont="1" applyFill="1" applyBorder="1" applyAlignment="1">
      <alignment horizontal="left"/>
    </xf>
    <xf numFmtId="49" fontId="40" fillId="4" borderId="12" xfId="0" applyNumberFormat="1" applyFont="1" applyFill="1" applyBorder="1" applyAlignment="1">
      <alignment horizontal="center" vertical="center"/>
    </xf>
    <xf numFmtId="49" fontId="38" fillId="4" borderId="11" xfId="0" applyNumberFormat="1" applyFont="1" applyFill="1" applyBorder="1" applyAlignment="1">
      <alignment horizontal="center" vertical="center"/>
    </xf>
    <xf numFmtId="49" fontId="38" fillId="4" borderId="7" xfId="0" applyNumberFormat="1" applyFont="1" applyFill="1" applyBorder="1" applyAlignment="1">
      <alignment horizontal="center" vertical="center"/>
    </xf>
    <xf numFmtId="49" fontId="38" fillId="4" borderId="6" xfId="0" applyNumberFormat="1" applyFont="1" applyFill="1" applyBorder="1" applyAlignment="1">
      <alignment horizontal="center" vertical="center"/>
    </xf>
    <xf numFmtId="49" fontId="38" fillId="4" borderId="0" xfId="0" applyNumberFormat="1" applyFont="1" applyFill="1" applyBorder="1" applyAlignment="1">
      <alignment horizontal="center" vertical="center"/>
    </xf>
    <xf numFmtId="49" fontId="38" fillId="4" borderId="5" xfId="0" applyNumberFormat="1" applyFont="1" applyFill="1" applyBorder="1" applyAlignment="1">
      <alignment horizontal="center" vertical="center"/>
    </xf>
    <xf numFmtId="49" fontId="38" fillId="4" borderId="4" xfId="0" applyNumberFormat="1" applyFont="1" applyFill="1" applyBorder="1" applyAlignment="1">
      <alignment horizontal="center" vertical="center"/>
    </xf>
    <xf numFmtId="49" fontId="38" fillId="4" borderId="3" xfId="0" applyNumberFormat="1" applyFont="1" applyFill="1" applyBorder="1" applyAlignment="1">
      <alignment horizontal="center" vertical="center"/>
    </xf>
    <xf numFmtId="49" fontId="38" fillId="4" borderId="2" xfId="0" applyNumberFormat="1" applyFont="1" applyFill="1" applyBorder="1" applyAlignment="1">
      <alignment horizontal="center" vertical="center"/>
    </xf>
    <xf numFmtId="49" fontId="20" fillId="4" borderId="12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49" fontId="20" fillId="4" borderId="23" xfId="0" applyNumberFormat="1" applyFont="1" applyFill="1" applyBorder="1" applyAlignment="1">
      <alignment horizontal="center"/>
    </xf>
    <xf numFmtId="49" fontId="20" fillId="4" borderId="8" xfId="0" applyNumberFormat="1" applyFont="1" applyFill="1" applyBorder="1" applyAlignment="1">
      <alignment horizontal="center"/>
    </xf>
    <xf numFmtId="49" fontId="30" fillId="11" borderId="4" xfId="0" applyNumberFormat="1" applyFont="1" applyFill="1" applyBorder="1" applyAlignment="1">
      <alignment horizontal="center"/>
    </xf>
    <xf numFmtId="49" fontId="30" fillId="11" borderId="2" xfId="0" applyNumberFormat="1" applyFont="1" applyFill="1" applyBorder="1" applyAlignment="1">
      <alignment horizontal="center"/>
    </xf>
    <xf numFmtId="49" fontId="20" fillId="4" borderId="12" xfId="3" applyNumberFormat="1" applyFont="1" applyFill="1" applyBorder="1" applyAlignment="1">
      <alignment horizontal="center"/>
    </xf>
    <xf numFmtId="49" fontId="20" fillId="4" borderId="11" xfId="3" applyNumberFormat="1" applyFont="1" applyFill="1" applyBorder="1" applyAlignment="1">
      <alignment horizontal="center"/>
    </xf>
    <xf numFmtId="49" fontId="20" fillId="4" borderId="7" xfId="3" applyNumberFormat="1" applyFont="1" applyFill="1" applyBorder="1" applyAlignment="1">
      <alignment horizontal="center"/>
    </xf>
    <xf numFmtId="49" fontId="20" fillId="4" borderId="10" xfId="3" applyNumberFormat="1" applyFont="1" applyFill="1" applyBorder="1" applyAlignment="1">
      <alignment horizontal="center"/>
    </xf>
    <xf numFmtId="49" fontId="20" fillId="4" borderId="9" xfId="3" applyNumberFormat="1" applyFont="1" applyFill="1" applyBorder="1" applyAlignment="1">
      <alignment horizontal="center"/>
    </xf>
    <xf numFmtId="0" fontId="20" fillId="9" borderId="4" xfId="3" applyFont="1" applyFill="1" applyBorder="1" applyAlignment="1">
      <alignment horizontal="left"/>
    </xf>
    <xf numFmtId="0" fontId="20" fillId="9" borderId="3" xfId="3" applyFont="1" applyFill="1" applyBorder="1" applyAlignment="1">
      <alignment horizontal="left"/>
    </xf>
    <xf numFmtId="0" fontId="16" fillId="9" borderId="4" xfId="3" applyFont="1" applyFill="1" applyBorder="1" applyAlignment="1">
      <alignment horizontal="left"/>
    </xf>
    <xf numFmtId="0" fontId="16" fillId="9" borderId="3" xfId="3" applyFont="1" applyFill="1" applyBorder="1" applyAlignment="1">
      <alignment horizontal="left"/>
    </xf>
    <xf numFmtId="0" fontId="15" fillId="4" borderId="0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23" fillId="7" borderId="0" xfId="3" applyFont="1" applyFill="1" applyAlignment="1">
      <alignment horizontal="left" vertical="center"/>
    </xf>
    <xf numFmtId="0" fontId="23" fillId="7" borderId="21" xfId="3" applyFont="1" applyFill="1" applyBorder="1" applyAlignment="1">
      <alignment horizontal="left" vertical="center"/>
    </xf>
    <xf numFmtId="0" fontId="11" fillId="9" borderId="4" xfId="3" applyFont="1" applyFill="1" applyBorder="1" applyAlignment="1">
      <alignment horizontal="left"/>
    </xf>
    <xf numFmtId="0" fontId="11" fillId="9" borderId="3" xfId="3" applyFont="1" applyFill="1" applyBorder="1" applyAlignment="1">
      <alignment horizontal="left"/>
    </xf>
    <xf numFmtId="0" fontId="11" fillId="5" borderId="4" xfId="2" applyFont="1" applyFill="1" applyBorder="1" applyAlignment="1">
      <alignment horizontal="left"/>
    </xf>
    <xf numFmtId="0" fontId="11" fillId="5" borderId="3" xfId="2" applyFont="1" applyFill="1" applyBorder="1" applyAlignment="1">
      <alignment horizontal="left"/>
    </xf>
    <xf numFmtId="0" fontId="43" fillId="4" borderId="0" xfId="2" applyFont="1" applyFill="1" applyAlignment="1">
      <alignment horizontal="left" vertical="center"/>
    </xf>
    <xf numFmtId="49" fontId="10" fillId="4" borderId="12" xfId="2" applyNumberFormat="1" applyFont="1" applyFill="1" applyBorder="1" applyAlignment="1">
      <alignment horizontal="center" vertical="center"/>
    </xf>
    <xf numFmtId="49" fontId="9" fillId="4" borderId="11" xfId="2" applyNumberFormat="1" applyFont="1" applyFill="1" applyBorder="1" applyAlignment="1">
      <alignment horizontal="center" vertical="center"/>
    </xf>
    <xf numFmtId="49" fontId="9" fillId="4" borderId="7" xfId="2" applyNumberFormat="1" applyFont="1" applyFill="1" applyBorder="1" applyAlignment="1">
      <alignment horizontal="center" vertical="center"/>
    </xf>
    <xf numFmtId="49" fontId="9" fillId="4" borderId="6" xfId="2" applyNumberFormat="1" applyFont="1" applyFill="1" applyBorder="1" applyAlignment="1">
      <alignment horizontal="center" vertical="center"/>
    </xf>
    <xf numFmtId="49" fontId="9" fillId="4" borderId="0" xfId="2" applyNumberFormat="1" applyFont="1" applyFill="1" applyBorder="1" applyAlignment="1">
      <alignment horizontal="center" vertical="center"/>
    </xf>
    <xf numFmtId="49" fontId="9" fillId="4" borderId="5" xfId="2" applyNumberFormat="1" applyFont="1" applyFill="1" applyBorder="1" applyAlignment="1">
      <alignment horizontal="center" vertical="center"/>
    </xf>
    <xf numFmtId="49" fontId="9" fillId="4" borderId="4" xfId="2" applyNumberFormat="1" applyFont="1" applyFill="1" applyBorder="1" applyAlignment="1">
      <alignment horizontal="center" vertical="center"/>
    </xf>
    <xf numFmtId="49" fontId="9" fillId="4" borderId="3" xfId="2" applyNumberFormat="1" applyFont="1" applyFill="1" applyBorder="1" applyAlignment="1">
      <alignment horizontal="center" vertical="center"/>
    </xf>
    <xf numFmtId="49" fontId="9" fillId="4" borderId="2" xfId="2" applyNumberFormat="1" applyFont="1" applyFill="1" applyBorder="1" applyAlignment="1">
      <alignment horizontal="center" vertical="center"/>
    </xf>
    <xf numFmtId="49" fontId="7" fillId="4" borderId="12" xfId="2" applyNumberFormat="1" applyFont="1" applyFill="1" applyBorder="1" applyAlignment="1">
      <alignment horizontal="center"/>
    </xf>
    <xf numFmtId="49" fontId="7" fillId="4" borderId="11" xfId="2" applyNumberFormat="1" applyFont="1" applyFill="1" applyBorder="1" applyAlignment="1">
      <alignment horizontal="center"/>
    </xf>
    <xf numFmtId="49" fontId="7" fillId="4" borderId="7" xfId="2" applyNumberFormat="1" applyFont="1" applyFill="1" applyBorder="1" applyAlignment="1">
      <alignment horizontal="center"/>
    </xf>
    <xf numFmtId="49" fontId="7" fillId="4" borderId="10" xfId="2" applyNumberFormat="1" applyFont="1" applyFill="1" applyBorder="1" applyAlignment="1">
      <alignment horizontal="center"/>
    </xf>
    <xf numFmtId="49" fontId="7" fillId="4" borderId="9" xfId="2" applyNumberFormat="1" applyFont="1" applyFill="1" applyBorder="1" applyAlignment="1">
      <alignment horizontal="center"/>
    </xf>
    <xf numFmtId="0" fontId="7" fillId="5" borderId="4" xfId="2" applyFont="1" applyFill="1" applyBorder="1" applyAlignment="1">
      <alignment horizontal="left"/>
    </xf>
    <xf numFmtId="0" fontId="7" fillId="5" borderId="3" xfId="2" applyFont="1" applyFill="1" applyBorder="1" applyAlignment="1">
      <alignment horizontal="left"/>
    </xf>
    <xf numFmtId="0" fontId="15" fillId="4" borderId="0" xfId="3" applyFont="1" applyFill="1" applyAlignment="1">
      <alignment horizontal="left" vertical="center"/>
    </xf>
    <xf numFmtId="0" fontId="46" fillId="4" borderId="0" xfId="2" applyFont="1" applyFill="1" applyAlignment="1">
      <alignment horizontal="left" vertical="center"/>
    </xf>
    <xf numFmtId="0" fontId="36" fillId="6" borderId="0" xfId="0" applyFont="1" applyFill="1" applyAlignment="1">
      <alignment horizontal="center"/>
    </xf>
    <xf numFmtId="3" fontId="12" fillId="6" borderId="0" xfId="0" applyNumberFormat="1" applyFont="1" applyFill="1" applyAlignment="1">
      <alignment horizontal="center"/>
    </xf>
    <xf numFmtId="3" fontId="12" fillId="7" borderId="0" xfId="0" applyNumberFormat="1" applyFont="1" applyFill="1" applyAlignment="1">
      <alignment horizontal="center"/>
    </xf>
    <xf numFmtId="0" fontId="23" fillId="7" borderId="0" xfId="2" applyFont="1" applyFill="1" applyAlignment="1">
      <alignment horizontal="left" vertical="center"/>
    </xf>
    <xf numFmtId="0" fontId="11" fillId="9" borderId="4" xfId="2" applyFont="1" applyFill="1" applyBorder="1" applyAlignment="1">
      <alignment horizontal="left"/>
    </xf>
    <xf numFmtId="0" fontId="11" fillId="9" borderId="3" xfId="2" applyFont="1" applyFill="1" applyBorder="1" applyAlignment="1">
      <alignment horizontal="left"/>
    </xf>
    <xf numFmtId="0" fontId="15" fillId="4" borderId="0" xfId="2" applyFont="1" applyFill="1" applyAlignment="1">
      <alignment horizontal="left" vertical="center"/>
    </xf>
    <xf numFmtId="0" fontId="20" fillId="5" borderId="4" xfId="2" applyFont="1" applyFill="1" applyBorder="1" applyAlignment="1">
      <alignment horizontal="left"/>
    </xf>
    <xf numFmtId="0" fontId="20" fillId="5" borderId="3" xfId="2" applyFont="1" applyFill="1" applyBorder="1" applyAlignment="1">
      <alignment horizontal="left"/>
    </xf>
    <xf numFmtId="0" fontId="16" fillId="5" borderId="4" xfId="2" applyFont="1" applyFill="1" applyBorder="1" applyAlignment="1">
      <alignment horizontal="left"/>
    </xf>
    <xf numFmtId="0" fontId="16" fillId="5" borderId="3" xfId="2" applyFont="1" applyFill="1" applyBorder="1" applyAlignment="1">
      <alignment horizontal="left"/>
    </xf>
    <xf numFmtId="0" fontId="20" fillId="4" borderId="10" xfId="2" applyFont="1" applyFill="1" applyBorder="1" applyAlignment="1">
      <alignment horizontal="left" indent="2"/>
    </xf>
    <xf numFmtId="0" fontId="20" fillId="4" borderId="9" xfId="2" applyFont="1" applyFill="1" applyBorder="1" applyAlignment="1">
      <alignment horizontal="left" indent="2"/>
    </xf>
    <xf numFmtId="0" fontId="19" fillId="3" borderId="0" xfId="2" applyFont="1" applyFill="1" applyBorder="1" applyAlignment="1">
      <alignment horizontal="center"/>
    </xf>
    <xf numFmtId="0" fontId="20" fillId="4" borderId="10" xfId="2" applyFont="1" applyFill="1" applyBorder="1" applyAlignment="1">
      <alignment horizontal="left" indent="1"/>
    </xf>
    <xf numFmtId="0" fontId="20" fillId="4" borderId="9" xfId="2" applyFont="1" applyFill="1" applyBorder="1" applyAlignment="1">
      <alignment horizontal="left" indent="1"/>
    </xf>
    <xf numFmtId="0" fontId="33" fillId="0" borderId="10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33" fillId="0" borderId="8" xfId="0" applyFont="1" applyBorder="1" applyAlignment="1">
      <alignment horizontal="left"/>
    </xf>
    <xf numFmtId="0" fontId="20" fillId="9" borderId="4" xfId="6" applyFont="1" applyFill="1" applyBorder="1" applyAlignment="1">
      <alignment horizontal="left"/>
    </xf>
    <xf numFmtId="0" fontId="20" fillId="9" borderId="3" xfId="6" applyFont="1" applyFill="1" applyBorder="1" applyAlignment="1">
      <alignment horizontal="left"/>
    </xf>
    <xf numFmtId="49" fontId="40" fillId="4" borderId="12" xfId="6" applyNumberFormat="1" applyFont="1" applyFill="1" applyBorder="1" applyAlignment="1">
      <alignment horizontal="center" vertical="center"/>
    </xf>
    <xf numFmtId="49" fontId="38" fillId="4" borderId="11" xfId="6" applyNumberFormat="1" applyFont="1" applyFill="1" applyBorder="1" applyAlignment="1">
      <alignment horizontal="center" vertical="center"/>
    </xf>
    <xf numFmtId="49" fontId="38" fillId="4" borderId="7" xfId="6" applyNumberFormat="1" applyFont="1" applyFill="1" applyBorder="1" applyAlignment="1">
      <alignment horizontal="center" vertical="center"/>
    </xf>
    <xf numFmtId="49" fontId="38" fillId="4" borderId="6" xfId="6" applyNumberFormat="1" applyFont="1" applyFill="1" applyBorder="1" applyAlignment="1">
      <alignment horizontal="center" vertical="center"/>
    </xf>
    <xf numFmtId="49" fontId="38" fillId="4" borderId="0" xfId="6" applyNumberFormat="1" applyFont="1" applyFill="1" applyBorder="1" applyAlignment="1">
      <alignment horizontal="center" vertical="center"/>
    </xf>
    <xf numFmtId="49" fontId="38" fillId="4" borderId="5" xfId="6" applyNumberFormat="1" applyFont="1" applyFill="1" applyBorder="1" applyAlignment="1">
      <alignment horizontal="center" vertical="center"/>
    </xf>
    <xf numFmtId="49" fontId="38" fillId="4" borderId="4" xfId="6" applyNumberFormat="1" applyFont="1" applyFill="1" applyBorder="1" applyAlignment="1">
      <alignment horizontal="center" vertical="center"/>
    </xf>
    <xf numFmtId="49" fontId="38" fillId="4" borderId="3" xfId="6" applyNumberFormat="1" applyFont="1" applyFill="1" applyBorder="1" applyAlignment="1">
      <alignment horizontal="center" vertical="center"/>
    </xf>
    <xf numFmtId="49" fontId="38" fillId="4" borderId="2" xfId="6" applyNumberFormat="1" applyFont="1" applyFill="1" applyBorder="1" applyAlignment="1">
      <alignment horizontal="center" vertical="center"/>
    </xf>
    <xf numFmtId="49" fontId="20" fillId="4" borderId="12" xfId="6" applyNumberFormat="1" applyFont="1" applyFill="1" applyBorder="1" applyAlignment="1">
      <alignment horizontal="center"/>
    </xf>
    <xf numFmtId="49" fontId="20" fillId="4" borderId="11" xfId="6" applyNumberFormat="1" applyFont="1" applyFill="1" applyBorder="1" applyAlignment="1">
      <alignment horizontal="center"/>
    </xf>
    <xf numFmtId="49" fontId="20" fillId="4" borderId="7" xfId="6" applyNumberFormat="1" applyFont="1" applyFill="1" applyBorder="1" applyAlignment="1">
      <alignment horizontal="center"/>
    </xf>
    <xf numFmtId="49" fontId="20" fillId="4" borderId="10" xfId="6" applyNumberFormat="1" applyFont="1" applyFill="1" applyBorder="1" applyAlignment="1">
      <alignment horizontal="center"/>
    </xf>
    <xf numFmtId="49" fontId="20" fillId="4" borderId="9" xfId="6" applyNumberFormat="1" applyFont="1" applyFill="1" applyBorder="1" applyAlignment="1">
      <alignment horizontal="center"/>
    </xf>
    <xf numFmtId="0" fontId="11" fillId="5" borderId="4" xfId="3" applyFont="1" applyFill="1" applyBorder="1" applyAlignment="1">
      <alignment horizontal="left"/>
    </xf>
    <xf numFmtId="0" fontId="11" fillId="5" borderId="3" xfId="3" applyFont="1" applyFill="1" applyBorder="1" applyAlignment="1">
      <alignment horizontal="left"/>
    </xf>
    <xf numFmtId="0" fontId="11" fillId="4" borderId="10" xfId="3" applyFont="1" applyFill="1" applyBorder="1" applyAlignment="1">
      <alignment horizontal="left"/>
    </xf>
    <xf numFmtId="0" fontId="11" fillId="4" borderId="9" xfId="3" applyFont="1" applyFill="1" applyBorder="1" applyAlignment="1">
      <alignment horizontal="left"/>
    </xf>
    <xf numFmtId="0" fontId="15" fillId="4" borderId="0" xfId="0" applyFont="1" applyFill="1" applyAlignment="1">
      <alignment horizontal="left" vertical="center"/>
    </xf>
  </cellXfs>
  <cellStyles count="14">
    <cellStyle name="Currency" xfId="1" builtinId="4"/>
    <cellStyle name="Currency 2" xfId="5"/>
    <cellStyle name="Currency 3" xfId="9"/>
    <cellStyle name="Currency 4" xfId="10"/>
    <cellStyle name="Engsoc Style" xfId="7"/>
    <cellStyle name="Engsoc Style 2" xfId="8"/>
    <cellStyle name="Hyperlink" xfId="12" builtinId="8"/>
    <cellStyle name="Normal" xfId="0" builtinId="0"/>
    <cellStyle name="Normal 2" xfId="2"/>
    <cellStyle name="Normal 3" xfId="3"/>
    <cellStyle name="Normal 4" xfId="6"/>
    <cellStyle name="Normal 6" xfId="11"/>
    <cellStyle name="Normal 6 2" xfId="13"/>
    <cellStyle name="Output 2" xfId="4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ECB00"/>
      <color rgb="FF66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241301</xdr:colOff>
      <xdr:row>0</xdr:row>
      <xdr:rowOff>101600</xdr:rowOff>
    </xdr:from>
    <xdr:to>
      <xdr:col>1</xdr:col>
      <xdr:colOff>891541</xdr:colOff>
      <xdr:row>3</xdr:row>
      <xdr:rowOff>404985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1" y="101600"/>
          <a:ext cx="1503680" cy="1766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765175</xdr:colOff>
      <xdr:row>0</xdr:row>
      <xdr:rowOff>194734</xdr:rowOff>
    </xdr:from>
    <xdr:ext cx="956098" cy="1422138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615" y="194734"/>
          <a:ext cx="956098" cy="142213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114300</xdr:rowOff>
    </xdr:from>
    <xdr:ext cx="1343025" cy="1717221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114300"/>
          <a:ext cx="1343025" cy="17172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zoomScale="85" zoomScaleNormal="85" workbookViewId="0">
      <selection activeCell="E11" sqref="E11"/>
    </sheetView>
  </sheetViews>
  <sheetFormatPr defaultColWidth="12.42578125" defaultRowHeight="15"/>
  <cols>
    <col min="2" max="2" width="44.5703125" bestFit="1" customWidth="1"/>
    <col min="3" max="3" width="37.28515625" customWidth="1"/>
    <col min="4" max="4" width="33.42578125" customWidth="1"/>
    <col min="5" max="5" width="18.7109375" bestFit="1" customWidth="1"/>
    <col min="6" max="6" width="52" customWidth="1"/>
  </cols>
  <sheetData>
    <row r="1" spans="1:6" ht="38.25">
      <c r="A1" s="981"/>
      <c r="B1" s="982"/>
      <c r="C1" s="1171" t="s">
        <v>0</v>
      </c>
      <c r="D1" s="1172"/>
      <c r="E1" s="1172"/>
      <c r="F1" s="1173"/>
    </row>
    <row r="2" spans="1:6" ht="38.25">
      <c r="A2" s="983"/>
      <c r="B2" s="984"/>
      <c r="C2" s="1174"/>
      <c r="D2" s="1175"/>
      <c r="E2" s="1175"/>
      <c r="F2" s="1176"/>
    </row>
    <row r="3" spans="1:6" ht="38.25">
      <c r="A3" s="983"/>
      <c r="B3" s="984"/>
      <c r="C3" s="1174"/>
      <c r="D3" s="1175"/>
      <c r="E3" s="1175"/>
      <c r="F3" s="1176"/>
    </row>
    <row r="4" spans="1:6" ht="38.25">
      <c r="A4" s="985"/>
      <c r="B4" s="986"/>
      <c r="C4" s="1177"/>
      <c r="D4" s="1178"/>
      <c r="E4" s="1178"/>
      <c r="F4" s="1179"/>
    </row>
    <row r="5" spans="1:6" ht="17.25">
      <c r="A5" s="1180"/>
      <c r="B5" s="1181"/>
      <c r="C5" s="1182" t="s">
        <v>1</v>
      </c>
      <c r="D5" s="1182"/>
      <c r="E5" s="1183" t="s">
        <v>2</v>
      </c>
      <c r="F5" s="1182"/>
    </row>
    <row r="6" spans="1:6" ht="17.25">
      <c r="A6" s="1184" t="s">
        <v>3</v>
      </c>
      <c r="B6" s="1185"/>
      <c r="C6" s="987" t="s">
        <v>4</v>
      </c>
      <c r="D6" s="988" t="s">
        <v>5</v>
      </c>
      <c r="E6" s="1048" t="s">
        <v>4</v>
      </c>
      <c r="F6" s="988" t="s">
        <v>6</v>
      </c>
    </row>
    <row r="7" spans="1:6" ht="17.25">
      <c r="A7" s="989"/>
      <c r="B7" s="990"/>
      <c r="C7" s="991"/>
      <c r="D7" s="992"/>
      <c r="E7" s="1095"/>
      <c r="F7" s="1096"/>
    </row>
    <row r="8" spans="1:6" ht="17.25">
      <c r="A8" s="1167" t="s">
        <v>7</v>
      </c>
      <c r="B8" s="1168"/>
      <c r="C8" s="1057"/>
      <c r="D8" s="1057"/>
      <c r="E8" s="1099"/>
      <c r="F8" s="1097"/>
    </row>
    <row r="9" spans="1:6" ht="17.25">
      <c r="A9" s="1052" t="s">
        <v>8</v>
      </c>
      <c r="B9" s="1070"/>
      <c r="C9" s="1076"/>
      <c r="D9" s="1076"/>
      <c r="E9" s="1087"/>
      <c r="F9" s="1088"/>
    </row>
    <row r="10" spans="1:6" ht="17.25">
      <c r="A10" s="993"/>
      <c r="B10" s="995" t="s">
        <v>9</v>
      </c>
      <c r="C10" s="816">
        <v>2100</v>
      </c>
      <c r="D10" s="866"/>
      <c r="E10" s="816">
        <v>1800</v>
      </c>
      <c r="F10" s="996">
        <v>2392</v>
      </c>
    </row>
    <row r="11" spans="1:6" ht="17.25">
      <c r="A11" s="997"/>
      <c r="B11" s="998" t="s">
        <v>10</v>
      </c>
      <c r="C11" s="811">
        <v>5400</v>
      </c>
      <c r="D11" s="864"/>
      <c r="E11" s="811">
        <v>7500</v>
      </c>
      <c r="F11" s="864">
        <v>3212.25</v>
      </c>
    </row>
    <row r="12" spans="1:6" ht="17.25">
      <c r="A12" s="997"/>
      <c r="B12" s="999" t="s">
        <v>11</v>
      </c>
      <c r="C12" s="816">
        <f>General!H11</f>
        <v>400</v>
      </c>
      <c r="D12" s="866"/>
      <c r="E12" s="816">
        <v>400</v>
      </c>
      <c r="F12" s="996">
        <v>332.5</v>
      </c>
    </row>
    <row r="13" spans="1:6" ht="17.25">
      <c r="A13" s="997"/>
      <c r="B13" s="998" t="s">
        <v>12</v>
      </c>
      <c r="C13" s="811">
        <v>37695.360000000001</v>
      </c>
      <c r="D13" s="864"/>
      <c r="E13" s="811">
        <v>37500</v>
      </c>
      <c r="F13" s="1000">
        <v>34554.080000000002</v>
      </c>
    </row>
    <row r="14" spans="1:6" ht="17.25">
      <c r="A14" s="997"/>
      <c r="B14" s="999" t="s">
        <v>13</v>
      </c>
      <c r="C14" s="816">
        <f>General!H15</f>
        <v>8000</v>
      </c>
      <c r="D14" s="866"/>
      <c r="E14" s="816">
        <v>8000</v>
      </c>
      <c r="F14" s="866">
        <v>9040</v>
      </c>
    </row>
    <row r="15" spans="1:6" ht="17.25">
      <c r="A15" s="997"/>
      <c r="B15" s="998" t="s">
        <v>14</v>
      </c>
      <c r="C15" s="811">
        <v>169568</v>
      </c>
      <c r="D15" s="864"/>
      <c r="E15" s="811">
        <v>161408</v>
      </c>
      <c r="F15" s="864">
        <v>161408</v>
      </c>
    </row>
    <row r="16" spans="1:6" ht="17.25">
      <c r="A16" s="997"/>
      <c r="B16" s="999" t="s">
        <v>15</v>
      </c>
      <c r="C16" s="816">
        <v>12666</v>
      </c>
      <c r="D16" s="866"/>
      <c r="E16" s="816">
        <v>26000</v>
      </c>
      <c r="F16" s="866">
        <v>15599.97</v>
      </c>
    </row>
    <row r="17" spans="1:6" ht="17.25">
      <c r="A17" s="804"/>
      <c r="B17" s="998" t="s">
        <v>16</v>
      </c>
      <c r="C17" s="1083"/>
      <c r="D17" s="1082"/>
      <c r="E17" s="1084">
        <v>10500</v>
      </c>
      <c r="F17" s="1085">
        <v>5178.1000000000004</v>
      </c>
    </row>
    <row r="18" spans="1:6" ht="17.25">
      <c r="A18" s="997"/>
      <c r="B18" s="999" t="s">
        <v>17</v>
      </c>
      <c r="C18" s="816">
        <v>22152.5</v>
      </c>
      <c r="D18" s="866"/>
      <c r="E18" s="816">
        <v>25000</v>
      </c>
      <c r="F18" s="866">
        <v>20000</v>
      </c>
    </row>
    <row r="19" spans="1:6" ht="17.25">
      <c r="A19" s="997"/>
      <c r="B19" s="998"/>
      <c r="C19" s="811"/>
      <c r="D19" s="1075"/>
      <c r="E19" s="811"/>
      <c r="F19" s="1075"/>
    </row>
    <row r="20" spans="1:6" ht="17.25">
      <c r="A20" s="993"/>
      <c r="B20" s="1052" t="s">
        <v>18</v>
      </c>
      <c r="C20" s="1053">
        <f>SUM(C10:C18)</f>
        <v>257981.86</v>
      </c>
      <c r="D20" s="1054"/>
      <c r="E20" s="1053">
        <v>278108</v>
      </c>
      <c r="F20" s="1054">
        <f>SUM(F10:F18)</f>
        <v>251716.90000000002</v>
      </c>
    </row>
    <row r="21" spans="1:6" ht="17.25">
      <c r="A21" s="993"/>
      <c r="B21" s="1001"/>
      <c r="C21" s="829"/>
      <c r="D21" s="829"/>
      <c r="E21" s="823"/>
      <c r="F21" s="822"/>
    </row>
    <row r="22" spans="1:6" ht="17.25">
      <c r="A22" s="1052" t="s">
        <v>19</v>
      </c>
      <c r="B22" s="1070"/>
      <c r="C22" s="1071"/>
      <c r="D22" s="1071"/>
      <c r="E22" s="1071"/>
      <c r="F22" s="1056"/>
    </row>
    <row r="23" spans="1:6" ht="17.25">
      <c r="A23" s="997"/>
      <c r="B23" s="1061" t="s">
        <v>20</v>
      </c>
      <c r="C23" s="811">
        <v>4000</v>
      </c>
      <c r="D23" s="864"/>
      <c r="E23" s="811">
        <v>6000</v>
      </c>
      <c r="F23" s="864">
        <v>4858.53</v>
      </c>
    </row>
    <row r="24" spans="1:6" ht="17.25">
      <c r="A24" s="997"/>
      <c r="B24" s="1061" t="s">
        <v>21</v>
      </c>
      <c r="C24" s="811">
        <f>'Vice President Operations'!H23</f>
        <v>0</v>
      </c>
      <c r="D24" s="864"/>
      <c r="E24" s="811">
        <v>0</v>
      </c>
      <c r="F24" s="864">
        <v>0</v>
      </c>
    </row>
    <row r="25" spans="1:6" ht="17.25">
      <c r="A25" s="997"/>
      <c r="B25" s="1061" t="s">
        <v>22</v>
      </c>
      <c r="C25" s="811">
        <f>'Vice President Student Affairs'!H45</f>
        <v>0</v>
      </c>
      <c r="D25" s="864"/>
      <c r="E25" s="811">
        <v>0</v>
      </c>
      <c r="F25" s="864">
        <v>0</v>
      </c>
    </row>
    <row r="26" spans="1:6" ht="17.25">
      <c r="A26" s="997"/>
      <c r="B26" s="1061" t="s">
        <v>23</v>
      </c>
      <c r="C26" s="811">
        <v>33380</v>
      </c>
      <c r="D26" s="864"/>
      <c r="E26" s="811">
        <v>12000</v>
      </c>
      <c r="F26" s="864">
        <v>17062.95</v>
      </c>
    </row>
    <row r="27" spans="1:6" ht="17.25">
      <c r="A27" s="997"/>
      <c r="B27" s="1061" t="s">
        <v>24</v>
      </c>
      <c r="C27" s="811">
        <f>'Director of Community Outreach'!H128</f>
        <v>731.1099999999999</v>
      </c>
      <c r="D27" s="864"/>
      <c r="E27" s="811">
        <v>0</v>
      </c>
      <c r="F27" s="864">
        <v>0</v>
      </c>
    </row>
    <row r="28" spans="1:6" ht="17.25">
      <c r="A28" s="997"/>
      <c r="B28" s="1060" t="s">
        <v>25</v>
      </c>
      <c r="C28" s="816">
        <v>0</v>
      </c>
      <c r="D28" s="866"/>
      <c r="E28" s="816">
        <v>0</v>
      </c>
      <c r="F28" s="866">
        <v>0</v>
      </c>
    </row>
    <row r="29" spans="1:6" ht="17.25">
      <c r="A29" s="997"/>
      <c r="B29" s="1061" t="s">
        <v>26</v>
      </c>
      <c r="C29" s="811">
        <v>0</v>
      </c>
      <c r="D29" s="864"/>
      <c r="E29" s="811">
        <v>0</v>
      </c>
      <c r="F29" s="864">
        <v>0</v>
      </c>
    </row>
    <row r="30" spans="1:6" ht="17.25">
      <c r="A30" s="997"/>
      <c r="B30" s="1061" t="s">
        <v>27</v>
      </c>
      <c r="C30" s="811">
        <v>0</v>
      </c>
      <c r="D30" s="864"/>
      <c r="E30" s="811">
        <v>0</v>
      </c>
      <c r="F30" s="864">
        <v>0</v>
      </c>
    </row>
    <row r="31" spans="1:6" ht="17.25">
      <c r="A31" s="997"/>
      <c r="B31" s="1061" t="s">
        <v>28</v>
      </c>
      <c r="C31" s="811">
        <v>21333</v>
      </c>
      <c r="D31" s="864"/>
      <c r="E31" s="811">
        <v>17483</v>
      </c>
      <c r="F31" s="864">
        <v>14121.06</v>
      </c>
    </row>
    <row r="32" spans="1:6" ht="17.25">
      <c r="A32" s="997"/>
      <c r="B32" s="1061" t="s">
        <v>29</v>
      </c>
      <c r="C32" s="811">
        <f>'Director of First Year'!H73</f>
        <v>4520</v>
      </c>
      <c r="D32" s="864"/>
      <c r="E32" s="811">
        <v>0</v>
      </c>
      <c r="F32" s="864">
        <v>0</v>
      </c>
    </row>
    <row r="33" spans="1:6" ht="17.25">
      <c r="A33" s="997"/>
      <c r="B33" s="1061" t="s">
        <v>30</v>
      </c>
      <c r="C33" s="811">
        <f>0</f>
        <v>0</v>
      </c>
      <c r="D33" s="864"/>
      <c r="E33" s="811">
        <v>0</v>
      </c>
      <c r="F33" s="864">
        <v>0</v>
      </c>
    </row>
    <row r="34" spans="1:6" ht="17.25">
      <c r="A34" s="997"/>
      <c r="B34" s="1060" t="s">
        <v>31</v>
      </c>
      <c r="C34" s="816">
        <v>0</v>
      </c>
      <c r="D34" s="866"/>
      <c r="E34" s="816">
        <v>0</v>
      </c>
      <c r="F34" s="866">
        <v>0</v>
      </c>
    </row>
    <row r="35" spans="1:6" ht="17.25">
      <c r="A35" s="997"/>
      <c r="B35" s="1061" t="s">
        <v>32</v>
      </c>
      <c r="C35" s="811">
        <v>1678.05</v>
      </c>
      <c r="D35" s="864"/>
      <c r="E35" s="811">
        <v>384.2</v>
      </c>
      <c r="F35" s="864">
        <v>0</v>
      </c>
    </row>
    <row r="36" spans="1:6" ht="17.25">
      <c r="A36" s="997"/>
      <c r="B36" s="1060" t="s">
        <v>33</v>
      </c>
      <c r="C36" s="816">
        <v>0</v>
      </c>
      <c r="D36" s="866"/>
      <c r="E36" s="816">
        <v>0</v>
      </c>
      <c r="F36" s="866">
        <v>390</v>
      </c>
    </row>
    <row r="37" spans="1:6" ht="17.25">
      <c r="A37" s="997"/>
      <c r="B37" s="1061" t="s">
        <v>34</v>
      </c>
      <c r="C37" s="811">
        <v>23400</v>
      </c>
      <c r="D37" s="864"/>
      <c r="E37" s="811">
        <v>9900</v>
      </c>
      <c r="F37" s="864">
        <v>3773.57</v>
      </c>
    </row>
    <row r="38" spans="1:6" ht="17.25">
      <c r="A38" s="997"/>
      <c r="B38" s="1061" t="s">
        <v>35</v>
      </c>
      <c r="C38" s="811">
        <f>0</f>
        <v>0</v>
      </c>
      <c r="D38" s="864"/>
      <c r="E38" s="811">
        <v>0</v>
      </c>
      <c r="F38" s="864">
        <v>0</v>
      </c>
    </row>
    <row r="39" spans="1:6" ht="17.25">
      <c r="A39" s="997"/>
      <c r="B39" s="998"/>
      <c r="C39" s="811"/>
      <c r="D39" s="864"/>
      <c r="E39" s="811"/>
      <c r="F39" s="864"/>
    </row>
    <row r="40" spans="1:6" ht="17.25">
      <c r="A40" s="993"/>
      <c r="B40" s="1052" t="s">
        <v>36</v>
      </c>
      <c r="C40" s="1053">
        <f>SUM(C23:C39)</f>
        <v>89042.16</v>
      </c>
      <c r="D40" s="1054"/>
      <c r="E40" s="1053">
        <v>45767.199999999997</v>
      </c>
      <c r="F40" s="1054">
        <v>40206.11</v>
      </c>
    </row>
    <row r="41" spans="1:6" ht="17.25">
      <c r="A41" s="993"/>
      <c r="B41" s="1001"/>
      <c r="C41" s="829"/>
      <c r="D41" s="829"/>
      <c r="E41" s="823"/>
      <c r="F41" s="822"/>
    </row>
    <row r="42" spans="1:6" ht="17.25">
      <c r="A42" s="1052" t="s">
        <v>37</v>
      </c>
      <c r="B42" s="1070"/>
      <c r="C42" s="1071"/>
      <c r="D42" s="1071"/>
      <c r="E42" s="1071"/>
      <c r="F42" s="1056"/>
    </row>
    <row r="43" spans="1:6" ht="17.25">
      <c r="A43" s="997"/>
      <c r="B43" s="998" t="s">
        <v>38</v>
      </c>
      <c r="C43" s="811">
        <v>10182.75</v>
      </c>
      <c r="D43" s="864"/>
      <c r="E43" s="811">
        <v>10178.68</v>
      </c>
      <c r="F43" s="1000">
        <v>9011.2800000000007</v>
      </c>
    </row>
    <row r="44" spans="1:6" ht="17.25">
      <c r="A44" s="997"/>
      <c r="B44" s="998" t="s">
        <v>39</v>
      </c>
      <c r="C44" s="811">
        <v>29498.560000000001</v>
      </c>
      <c r="D44" s="864"/>
      <c r="E44" s="811">
        <v>48368.25</v>
      </c>
      <c r="F44" s="864">
        <v>42803.64</v>
      </c>
    </row>
    <row r="45" spans="1:6" ht="17.25">
      <c r="A45" s="997"/>
      <c r="B45" s="998" t="s">
        <v>40</v>
      </c>
      <c r="C45" s="811">
        <v>14682</v>
      </c>
      <c r="D45" s="864"/>
      <c r="E45" s="811">
        <v>18759.849999999999</v>
      </c>
      <c r="F45" s="1000">
        <v>15894.66</v>
      </c>
    </row>
    <row r="46" spans="1:6" ht="17.25">
      <c r="A46" s="997"/>
      <c r="B46" s="998" t="s">
        <v>41</v>
      </c>
      <c r="C46" s="811">
        <v>2935.68</v>
      </c>
      <c r="D46" s="864"/>
      <c r="E46" s="811">
        <v>3480.85</v>
      </c>
      <c r="F46" s="1000">
        <v>2894.33</v>
      </c>
    </row>
    <row r="47" spans="1:6" ht="17.25">
      <c r="A47" s="997"/>
      <c r="B47" s="998" t="s">
        <v>42</v>
      </c>
      <c r="C47" s="811">
        <v>2799.96</v>
      </c>
      <c r="D47" s="864"/>
      <c r="E47" s="1086">
        <v>3616.05</v>
      </c>
      <c r="F47" s="1000">
        <v>3037.72</v>
      </c>
    </row>
    <row r="48" spans="1:6" ht="17.25">
      <c r="A48" s="997"/>
      <c r="B48" s="998" t="s">
        <v>43</v>
      </c>
      <c r="C48" s="811">
        <v>699.96</v>
      </c>
      <c r="D48" s="864"/>
      <c r="E48" s="811">
        <v>790.95</v>
      </c>
      <c r="F48" s="1000">
        <v>4563.83</v>
      </c>
    </row>
    <row r="49" spans="1:6" ht="17.25">
      <c r="A49" s="997"/>
      <c r="B49" s="998" t="s">
        <v>44</v>
      </c>
      <c r="C49" s="811">
        <f>General!H41</f>
        <v>7033.32</v>
      </c>
      <c r="D49" s="864"/>
      <c r="E49" s="811">
        <v>8000</v>
      </c>
      <c r="F49" s="1000">
        <v>1914.34</v>
      </c>
    </row>
    <row r="50" spans="1:6" ht="17.25">
      <c r="A50" s="997"/>
      <c r="B50" s="998"/>
      <c r="C50" s="811"/>
      <c r="D50" s="864"/>
      <c r="E50" s="804"/>
      <c r="F50" s="1082"/>
    </row>
    <row r="51" spans="1:6" ht="17.25">
      <c r="A51" s="993"/>
      <c r="B51" s="1052" t="s">
        <v>45</v>
      </c>
      <c r="C51" s="1053">
        <f>SUM(C43:C50)</f>
        <v>67832.23</v>
      </c>
      <c r="D51" s="1054"/>
      <c r="E51" s="1053">
        <f>SUM(E43:E49)</f>
        <v>93194.63</v>
      </c>
      <c r="F51" s="1054">
        <f>SUM(F43:F49)</f>
        <v>80119.8</v>
      </c>
    </row>
    <row r="52" spans="1:6" ht="17.25">
      <c r="A52" s="993"/>
      <c r="B52" s="1001"/>
      <c r="C52" s="829"/>
      <c r="D52" s="829"/>
      <c r="E52" s="1092"/>
      <c r="F52" s="1081"/>
    </row>
    <row r="53" spans="1:6" ht="18.75">
      <c r="A53" s="1003"/>
      <c r="B53" s="1065" t="s">
        <v>46</v>
      </c>
      <c r="C53" s="1053">
        <f>SUM(C40+C20+C51)</f>
        <v>414856.25</v>
      </c>
      <c r="D53" s="1054"/>
      <c r="E53" s="1077">
        <f>SUM(E51,E40,E20)</f>
        <v>417069.83</v>
      </c>
      <c r="F53" s="1055">
        <f>SUM(F51,F40,F20)</f>
        <v>372042.81000000006</v>
      </c>
    </row>
    <row r="54" spans="1:6" ht="18.75">
      <c r="A54" s="1003"/>
      <c r="B54" s="1004"/>
      <c r="C54" s="829"/>
      <c r="D54" s="829"/>
      <c r="E54" s="991"/>
      <c r="F54" s="1068"/>
    </row>
    <row r="55" spans="1:6" ht="17.25">
      <c r="A55" s="1167" t="s">
        <v>47</v>
      </c>
      <c r="B55" s="1168"/>
      <c r="C55" s="1057"/>
      <c r="D55" s="1089"/>
      <c r="E55" s="1099"/>
      <c r="F55" s="1098"/>
    </row>
    <row r="56" spans="1:6" ht="17.25">
      <c r="A56" s="1049" t="s">
        <v>48</v>
      </c>
      <c r="B56" s="1050"/>
      <c r="C56" s="1051"/>
      <c r="D56" s="1051"/>
      <c r="E56" s="1100"/>
      <c r="F56" s="1069"/>
    </row>
    <row r="57" spans="1:6" ht="17.25">
      <c r="A57" s="997"/>
      <c r="B57" s="998" t="s">
        <v>49</v>
      </c>
      <c r="C57" s="811">
        <v>2100</v>
      </c>
      <c r="D57" s="864"/>
      <c r="E57" s="811">
        <v>1800</v>
      </c>
      <c r="F57" s="864">
        <v>1994.31</v>
      </c>
    </row>
    <row r="58" spans="1:6" ht="17.25">
      <c r="A58" s="997"/>
      <c r="B58" s="998" t="s">
        <v>50</v>
      </c>
      <c r="C58" s="811">
        <f>SUM(General!H52:H54)</f>
        <v>7238.32</v>
      </c>
      <c r="D58" s="864"/>
      <c r="E58" s="816">
        <v>7838.32</v>
      </c>
      <c r="F58" s="996">
        <v>3368.12</v>
      </c>
    </row>
    <row r="59" spans="1:6" ht="17.25">
      <c r="A59" s="997"/>
      <c r="B59" s="998" t="s">
        <v>11</v>
      </c>
      <c r="C59" s="811">
        <v>300</v>
      </c>
      <c r="D59" s="864"/>
      <c r="E59" s="811">
        <v>0</v>
      </c>
      <c r="F59" s="864">
        <v>285.31</v>
      </c>
    </row>
    <row r="60" spans="1:6" ht="17.25">
      <c r="A60" s="997"/>
      <c r="B60" s="998" t="s">
        <v>51</v>
      </c>
      <c r="C60" s="811">
        <f>General!H58</f>
        <v>700</v>
      </c>
      <c r="D60" s="864"/>
      <c r="E60" s="816">
        <v>0</v>
      </c>
      <c r="F60" s="996">
        <v>0</v>
      </c>
    </row>
    <row r="61" spans="1:6" ht="17.25">
      <c r="A61" s="997"/>
      <c r="B61" s="998" t="s">
        <v>52</v>
      </c>
      <c r="C61" s="811">
        <f>General!H60</f>
        <v>14000</v>
      </c>
      <c r="D61" s="864"/>
      <c r="E61" s="811">
        <v>14000</v>
      </c>
      <c r="F61" s="1000">
        <v>14456.73</v>
      </c>
    </row>
    <row r="62" spans="1:6" ht="17.25">
      <c r="A62" s="997"/>
      <c r="B62" s="998" t="s">
        <v>53</v>
      </c>
      <c r="C62" s="811">
        <f>General!H62</f>
        <v>9000</v>
      </c>
      <c r="D62" s="864"/>
      <c r="E62" s="1002">
        <v>9000</v>
      </c>
      <c r="F62" s="996">
        <v>20011.2</v>
      </c>
    </row>
    <row r="63" spans="1:6" ht="17.25">
      <c r="A63" s="997"/>
      <c r="B63" s="998" t="s">
        <v>54</v>
      </c>
      <c r="C63" s="811">
        <v>0</v>
      </c>
      <c r="D63" s="864"/>
      <c r="E63" s="811">
        <v>14500</v>
      </c>
      <c r="F63" s="1000">
        <v>14853.77</v>
      </c>
    </row>
    <row r="64" spans="1:6" ht="17.25">
      <c r="A64" s="997"/>
      <c r="B64" s="998"/>
      <c r="C64" s="811"/>
      <c r="D64" s="1075"/>
      <c r="E64" s="811"/>
      <c r="F64" s="1000"/>
    </row>
    <row r="65" spans="1:6" ht="17.25">
      <c r="A65" s="993"/>
      <c r="B65" s="1052" t="s">
        <v>55</v>
      </c>
      <c r="C65" s="1053">
        <f>SUM(C57:C62)</f>
        <v>33338.32</v>
      </c>
      <c r="D65" s="1054"/>
      <c r="E65" s="1078">
        <v>47138.32</v>
      </c>
      <c r="F65" s="1079">
        <v>54969.440000000002</v>
      </c>
    </row>
    <row r="66" spans="1:6" ht="17.25">
      <c r="A66" s="993"/>
      <c r="B66" s="1001"/>
      <c r="C66" s="829"/>
      <c r="D66" s="829"/>
      <c r="E66" s="861"/>
      <c r="F66" s="1063"/>
    </row>
    <row r="67" spans="1:6" ht="17.25">
      <c r="A67" s="1052" t="s">
        <v>56</v>
      </c>
      <c r="B67" s="1070"/>
      <c r="C67" s="1071"/>
      <c r="D67" s="1071"/>
      <c r="E67" s="1073"/>
      <c r="F67" s="1073"/>
    </row>
    <row r="68" spans="1:6" ht="17.25">
      <c r="A68" s="1005"/>
      <c r="B68" s="1061" t="s">
        <v>20</v>
      </c>
      <c r="C68" s="811">
        <f>President!H52</f>
        <v>16686.626</v>
      </c>
      <c r="D68" s="864"/>
      <c r="E68" s="811">
        <v>14985.7</v>
      </c>
      <c r="F68" s="864">
        <v>16563.63</v>
      </c>
    </row>
    <row r="69" spans="1:6" ht="17.25">
      <c r="A69" s="1005"/>
      <c r="B69" s="1061" t="s">
        <v>21</v>
      </c>
      <c r="C69" s="811">
        <f>'Vice President Operations'!H24</f>
        <v>2965.1</v>
      </c>
      <c r="D69" s="864"/>
      <c r="E69" s="811">
        <v>3162.74</v>
      </c>
      <c r="F69" s="864">
        <v>7834.46</v>
      </c>
    </row>
    <row r="70" spans="1:6" ht="17.25">
      <c r="A70" s="1005"/>
      <c r="B70" s="1061" t="s">
        <v>22</v>
      </c>
      <c r="C70" s="811">
        <f>'Vice President Student Affairs'!H46</f>
        <v>8327.6366999999991</v>
      </c>
      <c r="D70" s="864"/>
      <c r="E70" s="811">
        <v>3196.38</v>
      </c>
      <c r="F70" s="864">
        <v>1235.69</v>
      </c>
    </row>
    <row r="71" spans="1:6" ht="17.25">
      <c r="A71" s="1005"/>
      <c r="B71" s="1061" t="s">
        <v>23</v>
      </c>
      <c r="C71" s="811">
        <f>'Director of Academics'!H76</f>
        <v>32058.031800000001</v>
      </c>
      <c r="D71" s="864"/>
      <c r="E71" s="811">
        <v>14080.35</v>
      </c>
      <c r="F71" s="864">
        <v>13085.88</v>
      </c>
    </row>
    <row r="72" spans="1:6" ht="17.25">
      <c r="A72" s="1005"/>
      <c r="B72" s="1061" t="s">
        <v>24</v>
      </c>
      <c r="C72" s="811">
        <f>'Director of Communications'!H35</f>
        <v>4107.8437999999996</v>
      </c>
      <c r="D72" s="864"/>
      <c r="E72" s="811">
        <v>2165.08</v>
      </c>
      <c r="F72" s="864">
        <v>386.82</v>
      </c>
    </row>
    <row r="73" spans="1:6" ht="17.25">
      <c r="A73" s="1005"/>
      <c r="B73" s="1061" t="s">
        <v>25</v>
      </c>
      <c r="C73" s="811">
        <f>'Director of Community Outreach'!H129</f>
        <v>14224.119999999999</v>
      </c>
      <c r="D73" s="864"/>
      <c r="E73" s="811">
        <v>0</v>
      </c>
      <c r="F73" s="864">
        <v>0</v>
      </c>
    </row>
    <row r="74" spans="1:6" ht="17.25">
      <c r="A74" s="1005"/>
      <c r="B74" s="1061" t="s">
        <v>26</v>
      </c>
      <c r="C74" s="811">
        <f>'Director of Conferences'!H69</f>
        <v>15060.28</v>
      </c>
      <c r="D74" s="864"/>
      <c r="E74" s="811">
        <v>15950.45</v>
      </c>
      <c r="F74" s="864">
        <v>2491.16</v>
      </c>
    </row>
    <row r="75" spans="1:6" ht="17.25">
      <c r="A75" s="1005"/>
      <c r="B75" s="1061" t="s">
        <v>27</v>
      </c>
      <c r="C75" s="811">
        <f>'Director of Design'!H59</f>
        <v>11414.262299999999</v>
      </c>
      <c r="D75" s="864"/>
      <c r="E75" s="811">
        <v>11255.09</v>
      </c>
      <c r="F75" s="864">
        <v>8628.3700000000008</v>
      </c>
    </row>
    <row r="76" spans="1:6" ht="17.25">
      <c r="A76" s="1005"/>
      <c r="B76" s="1061" t="s">
        <v>28</v>
      </c>
      <c r="C76" s="811">
        <f>'Director of Events'!H377</f>
        <v>31502.985499999995</v>
      </c>
      <c r="D76" s="864"/>
      <c r="E76" s="811">
        <v>30498.46</v>
      </c>
      <c r="F76" s="864">
        <v>26390.28</v>
      </c>
    </row>
    <row r="77" spans="1:6" ht="17.25">
      <c r="A77" s="1005"/>
      <c r="B77" s="1061" t="s">
        <v>29</v>
      </c>
      <c r="C77" s="811">
        <f>'Director of First Year'!H74</f>
        <v>14739.719999999998</v>
      </c>
      <c r="D77" s="864"/>
      <c r="E77" s="811">
        <v>5706.5</v>
      </c>
      <c r="F77" s="864">
        <v>1928.17</v>
      </c>
    </row>
    <row r="78" spans="1:6" ht="17.25">
      <c r="A78" s="1005"/>
      <c r="B78" s="1061" t="s">
        <v>30</v>
      </c>
      <c r="C78" s="811">
        <f>'Director of Finance'!H22</f>
        <v>2065.64</v>
      </c>
      <c r="D78" s="864"/>
      <c r="E78" s="811">
        <v>284.2</v>
      </c>
      <c r="F78" s="864">
        <v>382.51</v>
      </c>
    </row>
    <row r="79" spans="1:6" ht="17.25">
      <c r="A79" s="1005"/>
      <c r="B79" s="1061" t="s">
        <v>31</v>
      </c>
      <c r="C79" s="811">
        <f>'Director of HR'!H63</f>
        <v>6114.9504999999999</v>
      </c>
      <c r="D79" s="864"/>
      <c r="E79" s="811">
        <v>3859.77</v>
      </c>
      <c r="F79" s="864">
        <v>3456.17</v>
      </c>
    </row>
    <row r="80" spans="1:6" ht="17.25">
      <c r="A80" s="1005"/>
      <c r="B80" s="1061" t="s">
        <v>32</v>
      </c>
      <c r="C80" s="811">
        <f>'Director of IT'!H56</f>
        <v>14833.374400000001</v>
      </c>
      <c r="D80" s="864"/>
      <c r="E80" s="811">
        <v>8531.67</v>
      </c>
      <c r="F80" s="864">
        <v>14659.27</v>
      </c>
    </row>
    <row r="81" spans="1:6" ht="17.25">
      <c r="A81" s="1005"/>
      <c r="B81" s="1061" t="s">
        <v>33</v>
      </c>
      <c r="C81" s="811">
        <f>'Director of Internal Affairs'!H79</f>
        <v>19861.445</v>
      </c>
      <c r="D81" s="864"/>
      <c r="E81" s="811">
        <v>18396.400000000001</v>
      </c>
      <c r="F81" s="864">
        <v>17599.84</v>
      </c>
    </row>
    <row r="82" spans="1:6" ht="17.25">
      <c r="A82" s="1005"/>
      <c r="B82" s="1061" t="s">
        <v>34</v>
      </c>
      <c r="C82" s="811">
        <f>'Director of PD'!H133</f>
        <v>48246.214999999997</v>
      </c>
      <c r="D82" s="864"/>
      <c r="E82" s="811">
        <v>11562.35</v>
      </c>
      <c r="F82" s="864">
        <v>4515.68</v>
      </c>
    </row>
    <row r="83" spans="1:6" ht="17.25">
      <c r="A83" s="997"/>
      <c r="B83" s="1061" t="s">
        <v>35</v>
      </c>
      <c r="C83" s="811">
        <f>'Director of Services'!H52</f>
        <v>3583.0429999999997</v>
      </c>
      <c r="D83" s="864"/>
      <c r="E83" s="811">
        <v>4242.9799999999996</v>
      </c>
      <c r="F83" s="864">
        <v>2823.58</v>
      </c>
    </row>
    <row r="84" spans="1:6" ht="17.25">
      <c r="A84" s="997"/>
      <c r="B84" s="994"/>
      <c r="C84" s="811"/>
      <c r="D84" s="864"/>
      <c r="E84" s="811"/>
      <c r="F84" s="864"/>
    </row>
    <row r="85" spans="1:6" ht="17.25">
      <c r="A85" s="997"/>
      <c r="B85" s="1052" t="s">
        <v>57</v>
      </c>
      <c r="C85" s="1053">
        <f>SUM(C68:C84)</f>
        <v>245791.27400000003</v>
      </c>
      <c r="D85" s="1054"/>
      <c r="E85" s="1078">
        <v>147878.12000000002</v>
      </c>
      <c r="F85" s="1054">
        <v>121981.51</v>
      </c>
    </row>
    <row r="86" spans="1:6" ht="17.25">
      <c r="A86" s="997"/>
      <c r="B86" s="994"/>
      <c r="C86" s="811"/>
      <c r="D86" s="811"/>
      <c r="E86" s="861"/>
      <c r="F86" s="1063"/>
    </row>
    <row r="87" spans="1:6" ht="17.25">
      <c r="A87" s="1052" t="s">
        <v>58</v>
      </c>
      <c r="B87" s="1070"/>
      <c r="C87" s="1071"/>
      <c r="D87" s="1071"/>
      <c r="E87" s="1073"/>
      <c r="F87" s="1091"/>
    </row>
    <row r="88" spans="1:6" ht="17.25">
      <c r="A88" s="997"/>
      <c r="B88" s="998" t="s">
        <v>59</v>
      </c>
      <c r="C88" s="811">
        <f>SUM(General!H68:H71)</f>
        <v>29932.399999999998</v>
      </c>
      <c r="D88" s="864"/>
      <c r="E88" s="811">
        <v>29722.74</v>
      </c>
      <c r="F88" s="864">
        <v>31817.56</v>
      </c>
    </row>
    <row r="89" spans="1:6" ht="17.25">
      <c r="A89" s="997"/>
      <c r="B89" s="994" t="s">
        <v>60</v>
      </c>
      <c r="C89" s="811">
        <f>General!H74</f>
        <v>696.32</v>
      </c>
      <c r="D89" s="864"/>
      <c r="E89" s="811">
        <v>800</v>
      </c>
      <c r="F89" s="864">
        <v>857.28</v>
      </c>
    </row>
    <row r="90" spans="1:6" ht="17.25">
      <c r="A90" s="997"/>
      <c r="B90" s="994" t="s">
        <v>61</v>
      </c>
      <c r="C90" s="811">
        <f>General!H76</f>
        <v>1112.6300000000001</v>
      </c>
      <c r="D90" s="864"/>
      <c r="E90" s="811">
        <v>1200</v>
      </c>
      <c r="F90" s="864">
        <v>1367.07</v>
      </c>
    </row>
    <row r="91" spans="1:6" ht="17.25">
      <c r="A91" s="1005"/>
      <c r="B91" s="994" t="s">
        <v>62</v>
      </c>
      <c r="C91" s="811">
        <f>SUM(General!H78:H81)</f>
        <v>10687.13</v>
      </c>
      <c r="D91" s="864"/>
      <c r="E91" s="811">
        <v>12774.5</v>
      </c>
      <c r="F91" s="864">
        <v>1000</v>
      </c>
    </row>
    <row r="92" spans="1:6" ht="17.25">
      <c r="A92" s="997"/>
      <c r="B92" s="994"/>
      <c r="C92" s="811"/>
      <c r="D92" s="864"/>
      <c r="E92" s="1080"/>
      <c r="F92" s="1081"/>
    </row>
    <row r="93" spans="1:6" ht="17.25">
      <c r="A93" s="997"/>
      <c r="B93" s="1052" t="s">
        <v>63</v>
      </c>
      <c r="C93" s="1053">
        <f>SUM(C88:C91)</f>
        <v>42428.479999999996</v>
      </c>
      <c r="D93" s="1054"/>
      <c r="E93" s="1078">
        <v>44497.240000000005</v>
      </c>
      <c r="F93" s="1054">
        <v>35041.910000000003</v>
      </c>
    </row>
    <row r="94" spans="1:6" ht="17.25">
      <c r="A94" s="997"/>
      <c r="B94" s="994"/>
      <c r="C94" s="811"/>
      <c r="D94" s="811"/>
      <c r="E94" s="861"/>
      <c r="F94" s="1063"/>
    </row>
    <row r="95" spans="1:6" ht="17.25">
      <c r="A95" s="1052" t="s">
        <v>64</v>
      </c>
      <c r="B95" s="1070"/>
      <c r="C95" s="1071"/>
      <c r="D95" s="1071"/>
      <c r="E95" s="1073"/>
      <c r="F95" s="1074"/>
    </row>
    <row r="96" spans="1:6" ht="17.25">
      <c r="A96" s="997"/>
      <c r="B96" s="998" t="s">
        <v>65</v>
      </c>
      <c r="C96" s="811">
        <v>23840</v>
      </c>
      <c r="D96" s="864">
        <v>226</v>
      </c>
      <c r="E96" s="811">
        <v>14500</v>
      </c>
      <c r="F96" s="864">
        <v>32681.01</v>
      </c>
    </row>
    <row r="97" spans="1:6" ht="17.25">
      <c r="A97" s="997" t="s">
        <v>66</v>
      </c>
      <c r="B97" s="994" t="s">
        <v>67</v>
      </c>
      <c r="C97" s="811">
        <f>SUM(General!H91:H93)</f>
        <v>59510.810000000005</v>
      </c>
      <c r="D97" s="864"/>
      <c r="E97" s="811">
        <v>67468</v>
      </c>
      <c r="F97" s="864">
        <v>68673.7</v>
      </c>
    </row>
    <row r="98" spans="1:6" ht="17.25">
      <c r="A98" s="997"/>
      <c r="B98" s="994" t="s">
        <v>68</v>
      </c>
      <c r="C98" s="811">
        <f>SUM(General!H95:H96)</f>
        <v>22199.9604</v>
      </c>
      <c r="D98" s="864"/>
      <c r="E98" s="811">
        <v>20280</v>
      </c>
      <c r="F98" s="864">
        <v>20280</v>
      </c>
    </row>
    <row r="99" spans="1:6" ht="17.25">
      <c r="A99" s="997"/>
      <c r="B99" s="994" t="s">
        <v>69</v>
      </c>
      <c r="C99" s="811">
        <f>SUM(General!H98:H100)</f>
        <v>5273.5199999999995</v>
      </c>
      <c r="D99" s="864"/>
      <c r="E99" s="811">
        <v>5280</v>
      </c>
      <c r="F99" s="864">
        <v>1158.71</v>
      </c>
    </row>
    <row r="100" spans="1:6" ht="17.25">
      <c r="A100" s="993"/>
      <c r="B100" s="994" t="s">
        <v>70</v>
      </c>
      <c r="C100" s="811">
        <f>SUM(General!H102:H103)</f>
        <v>5400</v>
      </c>
      <c r="D100" s="864"/>
      <c r="E100" s="811">
        <v>5400</v>
      </c>
      <c r="F100" s="864">
        <v>5453.68</v>
      </c>
    </row>
    <row r="101" spans="1:6" ht="17.25">
      <c r="A101" s="993"/>
      <c r="B101" s="994" t="s">
        <v>71</v>
      </c>
      <c r="C101" s="811">
        <f>SUM(General!H106:H109)</f>
        <v>3760</v>
      </c>
      <c r="D101" s="864"/>
      <c r="E101" s="811">
        <v>3500</v>
      </c>
      <c r="F101" s="864">
        <v>5069.3</v>
      </c>
    </row>
    <row r="102" spans="1:6" ht="17.25">
      <c r="A102" s="997"/>
      <c r="B102" s="994"/>
      <c r="C102" s="811"/>
      <c r="D102" s="864"/>
      <c r="E102" s="811"/>
      <c r="F102" s="1082"/>
    </row>
    <row r="103" spans="1:6" ht="17.25">
      <c r="A103" s="997"/>
      <c r="B103" s="1052" t="s">
        <v>72</v>
      </c>
      <c r="C103" s="1053">
        <f>SUM(C96:C101)</f>
        <v>119984.2904</v>
      </c>
      <c r="D103" s="1054"/>
      <c r="E103" s="1053">
        <v>116428</v>
      </c>
      <c r="F103" s="1054">
        <v>133316.4</v>
      </c>
    </row>
    <row r="104" spans="1:6" ht="17.25">
      <c r="A104" s="997"/>
      <c r="B104" s="1001"/>
      <c r="C104" s="829"/>
      <c r="D104" s="829"/>
      <c r="E104" s="823"/>
      <c r="F104" s="822"/>
    </row>
    <row r="105" spans="1:6" ht="17.25">
      <c r="A105" s="1052" t="s">
        <v>73</v>
      </c>
      <c r="B105" s="1070"/>
      <c r="C105" s="1071"/>
      <c r="D105" s="1072"/>
      <c r="E105" s="1090"/>
      <c r="F105" s="1091"/>
    </row>
    <row r="106" spans="1:6" ht="17.25">
      <c r="A106" s="993"/>
      <c r="B106" s="994" t="s">
        <v>74</v>
      </c>
      <c r="C106" s="811">
        <f>General!H116</f>
        <v>0</v>
      </c>
      <c r="D106" s="864"/>
      <c r="E106" s="811">
        <v>400</v>
      </c>
      <c r="F106" s="864">
        <v>0</v>
      </c>
    </row>
    <row r="107" spans="1:6" ht="17.25">
      <c r="A107" s="993"/>
      <c r="B107" s="994" t="s">
        <v>75</v>
      </c>
      <c r="C107" s="811">
        <f>General!H118</f>
        <v>949.19999999999993</v>
      </c>
      <c r="D107" s="864"/>
      <c r="E107" s="811">
        <v>550</v>
      </c>
      <c r="F107" s="864">
        <v>405.31</v>
      </c>
    </row>
    <row r="108" spans="1:6" ht="17.25">
      <c r="A108" s="993"/>
      <c r="B108" s="994" t="s">
        <v>76</v>
      </c>
      <c r="C108" s="811">
        <f>General!H120</f>
        <v>600</v>
      </c>
      <c r="D108" s="864"/>
      <c r="E108" s="811">
        <v>600</v>
      </c>
      <c r="F108" s="864">
        <v>779.02</v>
      </c>
    </row>
    <row r="109" spans="1:6" ht="17.25">
      <c r="A109" s="993"/>
      <c r="B109" s="994" t="s">
        <v>77</v>
      </c>
      <c r="C109" s="811">
        <f>General!H122</f>
        <v>600</v>
      </c>
      <c r="D109" s="864"/>
      <c r="E109" s="811">
        <v>600</v>
      </c>
      <c r="F109" s="864">
        <v>2394.8200000000002</v>
      </c>
    </row>
    <row r="110" spans="1:6" ht="17.25">
      <c r="A110" s="993"/>
      <c r="B110" s="994" t="s">
        <v>78</v>
      </c>
      <c r="C110" s="811">
        <f>General!H124</f>
        <v>1000</v>
      </c>
      <c r="D110" s="864"/>
      <c r="E110" s="811">
        <v>2900</v>
      </c>
      <c r="F110" s="864">
        <v>1555.98</v>
      </c>
    </row>
    <row r="111" spans="1:6" ht="17.25">
      <c r="A111" s="993"/>
      <c r="B111" s="994" t="s">
        <v>79</v>
      </c>
      <c r="C111" s="811">
        <f>General!H126</f>
        <v>1000</v>
      </c>
      <c r="D111" s="864"/>
      <c r="E111" s="811">
        <v>1000</v>
      </c>
      <c r="F111" s="864">
        <v>2656.31</v>
      </c>
    </row>
    <row r="112" spans="1:6" ht="17.25">
      <c r="A112" s="993"/>
      <c r="B112" s="994" t="s">
        <v>80</v>
      </c>
      <c r="C112" s="811">
        <f>General!H128</f>
        <v>1000</v>
      </c>
      <c r="D112" s="864"/>
      <c r="E112" s="811">
        <v>600</v>
      </c>
      <c r="F112" s="864">
        <v>316.60000000000002</v>
      </c>
    </row>
    <row r="113" spans="1:6" ht="17.25">
      <c r="A113" s="993"/>
      <c r="B113" s="994" t="s">
        <v>81</v>
      </c>
      <c r="C113" s="811">
        <f>General!H130</f>
        <v>1000</v>
      </c>
      <c r="D113" s="864"/>
      <c r="E113" s="811">
        <v>1000</v>
      </c>
      <c r="F113" s="864">
        <v>0</v>
      </c>
    </row>
    <row r="114" spans="1:6" ht="17.25">
      <c r="A114" s="993"/>
      <c r="B114" s="994" t="s">
        <v>82</v>
      </c>
      <c r="C114" s="811">
        <f>General!H134</f>
        <v>15000</v>
      </c>
      <c r="D114" s="864"/>
      <c r="E114" s="811">
        <v>15000</v>
      </c>
      <c r="F114" s="864">
        <v>12229.15</v>
      </c>
    </row>
    <row r="115" spans="1:6" ht="17.25">
      <c r="A115" s="993"/>
      <c r="B115" s="994" t="s">
        <v>83</v>
      </c>
      <c r="C115" s="811">
        <v>0</v>
      </c>
      <c r="D115" s="864"/>
      <c r="E115" s="811">
        <v>0</v>
      </c>
      <c r="F115" s="864">
        <v>10553.59</v>
      </c>
    </row>
    <row r="116" spans="1:6" ht="17.25">
      <c r="A116" s="993"/>
      <c r="B116" s="994"/>
      <c r="C116" s="811"/>
      <c r="D116" s="864"/>
      <c r="E116" s="811"/>
      <c r="F116" s="1075"/>
    </row>
    <row r="117" spans="1:6" ht="17.25">
      <c r="A117" s="997"/>
      <c r="B117" s="1052" t="s">
        <v>84</v>
      </c>
      <c r="C117" s="1053">
        <f>SUM(C106:C114)</f>
        <v>21149.200000000001</v>
      </c>
      <c r="D117" s="1054"/>
      <c r="E117" s="1053">
        <v>22650</v>
      </c>
      <c r="F117" s="1054">
        <v>30890.780000000002</v>
      </c>
    </row>
    <row r="118" spans="1:6" ht="17.25">
      <c r="A118" s="997"/>
      <c r="B118" s="1062"/>
      <c r="C118" s="861"/>
      <c r="D118" s="861"/>
      <c r="E118" s="861"/>
      <c r="F118" s="1063"/>
    </row>
    <row r="119" spans="1:6" ht="18.75">
      <c r="A119" s="1064"/>
      <c r="B119" s="1065" t="s">
        <v>85</v>
      </c>
      <c r="C119" s="1066">
        <f>C117+C103+C93+C85+C65</f>
        <v>462691.56440000003</v>
      </c>
      <c r="D119" s="1067"/>
      <c r="E119" s="1066">
        <v>378591.68</v>
      </c>
      <c r="F119" s="1067">
        <v>376200.04</v>
      </c>
    </row>
    <row r="120" spans="1:6" ht="18.75">
      <c r="A120" s="1006"/>
      <c r="B120" s="1004"/>
      <c r="C120" s="1007"/>
      <c r="D120" s="1007"/>
      <c r="E120" s="1093"/>
      <c r="F120" s="1094"/>
    </row>
    <row r="121" spans="1:6" ht="20.25">
      <c r="A121" s="1169" t="s">
        <v>86</v>
      </c>
      <c r="B121" s="1170"/>
      <c r="C121" s="1058"/>
      <c r="D121" s="1058"/>
      <c r="E121" s="1058"/>
      <c r="F121" s="1059"/>
    </row>
    <row r="122" spans="1:6" ht="20.25">
      <c r="A122" s="1008"/>
      <c r="B122" s="1009" t="s">
        <v>87</v>
      </c>
      <c r="C122" s="1010">
        <f>C53</f>
        <v>414856.25</v>
      </c>
      <c r="D122" s="1011"/>
      <c r="E122" s="1010">
        <v>417069.83</v>
      </c>
      <c r="F122" s="1011">
        <f>SUM(F53)</f>
        <v>372042.81000000006</v>
      </c>
    </row>
    <row r="123" spans="1:6" ht="20.25">
      <c r="A123" s="1012"/>
      <c r="B123" s="1013" t="s">
        <v>88</v>
      </c>
      <c r="C123" s="1014">
        <f>C119</f>
        <v>462691.56440000003</v>
      </c>
      <c r="D123" s="1015"/>
      <c r="E123" s="1014">
        <v>378591.68</v>
      </c>
      <c r="F123" s="1015">
        <v>376200.04</v>
      </c>
    </row>
    <row r="124" spans="1:6" ht="20.25">
      <c r="A124" s="1016"/>
      <c r="B124" s="1017" t="s">
        <v>89</v>
      </c>
      <c r="C124" s="1018">
        <f>C122-C123</f>
        <v>-47835.314400000032</v>
      </c>
      <c r="D124" s="1019"/>
      <c r="E124" s="1018">
        <f>E122-E123</f>
        <v>38478.150000000023</v>
      </c>
      <c r="F124" s="1019">
        <f>F122-F123</f>
        <v>-4157.2299999999232</v>
      </c>
    </row>
  </sheetData>
  <mergeCells count="8">
    <mergeCell ref="A55:B55"/>
    <mergeCell ref="A121:B121"/>
    <mergeCell ref="C1:F4"/>
    <mergeCell ref="A5:B5"/>
    <mergeCell ref="C5:D5"/>
    <mergeCell ref="E5:F5"/>
    <mergeCell ref="A6:B6"/>
    <mergeCell ref="A8:B8"/>
  </mergeCells>
  <conditionalFormatting sqref="B57:F63 B10:F19 A122:F124 B68:F83 B88:F91 B106:F115 B43:F49 B96:F101 B23:F39">
    <cfRule type="expression" dxfId="0" priority="1">
      <formula>MOD(ROW(),2)=0</formula>
    </cfRule>
  </conditionalFormatting>
  <hyperlinks>
    <hyperlink ref="B23" location="'11-PRES'!A1" display="President"/>
    <hyperlink ref="B24" location="'12-VPOPS'!A1" display="VP Operations"/>
    <hyperlink ref="B25" location="'13-VPSA'!A1" display="VP Student Affairs"/>
    <hyperlink ref="B26" location="'14 - Academics'!A1" display="Director of Academics"/>
    <hyperlink ref="B27" location="'15-Design'!A1" display="Director of Design"/>
    <hyperlink ref="B29" location="'16-PD'!A1" display="Director of Professional Development"/>
    <hyperlink ref="B32" location="'18-FY'!A1" display="Director of First Year"/>
    <hyperlink ref="B33" location="'19-FINANCE'!A1" display="Director of Finance"/>
    <hyperlink ref="B38" location="'20-SERVICES'!A1" display="Director of Services"/>
    <hyperlink ref="B68" location="'11-PRES'!A1" display="President"/>
    <hyperlink ref="B69" location="'12-VPOPS'!A1" display="VP Operations"/>
    <hyperlink ref="B70" location="'13-VPSA'!A1" display="VP Student Affairs"/>
    <hyperlink ref="B71" location="'14 - Academics'!A1" display="Director of Academics"/>
    <hyperlink ref="B72" location="'15-Design'!A1" display="Director of Design"/>
    <hyperlink ref="B74" location="'16-PD'!A1" display="Director of Professional Development"/>
    <hyperlink ref="B77" location="'18-FY'!A1" display="Director of First Year"/>
    <hyperlink ref="B78" location="'19-FINANCE'!A1" display="Director of Finance"/>
    <hyperlink ref="B83" location="'20-SERVICES'!A1" display="Director of Services"/>
  </hyperlink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Normal="100" workbookViewId="0">
      <selection activeCell="C24" sqref="C24"/>
    </sheetView>
  </sheetViews>
  <sheetFormatPr defaultColWidth="12.28515625" defaultRowHeight="15.75"/>
  <cols>
    <col min="1" max="2" width="12.28515625" style="1"/>
    <col min="3" max="3" width="33.7109375" style="1" customWidth="1"/>
    <col min="4" max="4" width="86.85546875" style="1" customWidth="1"/>
    <col min="5" max="7" width="12.28515625" style="1"/>
    <col min="8" max="8" width="14.28515625" style="1" bestFit="1" customWidth="1"/>
    <col min="9" max="16384" width="12.28515625" style="1"/>
  </cols>
  <sheetData>
    <row r="1" spans="1:10" ht="26.25">
      <c r="A1" s="1230" t="s">
        <v>750</v>
      </c>
      <c r="B1" s="1230"/>
      <c r="C1" s="1230"/>
      <c r="D1" s="1230"/>
      <c r="E1" s="1230"/>
      <c r="F1" s="1230"/>
      <c r="G1" s="1230"/>
      <c r="H1" s="1230"/>
      <c r="I1" s="1230"/>
      <c r="J1" s="1230"/>
    </row>
    <row r="2" spans="1:10" ht="16.5">
      <c r="A2" s="368"/>
      <c r="B2" s="367" t="s">
        <v>91</v>
      </c>
      <c r="C2" s="366" t="s">
        <v>92</v>
      </c>
      <c r="D2" s="365" t="s">
        <v>93</v>
      </c>
      <c r="E2" s="364" t="s">
        <v>94</v>
      </c>
      <c r="F2" s="363" t="s">
        <v>95</v>
      </c>
      <c r="G2" s="362" t="s">
        <v>96</v>
      </c>
      <c r="H2" s="362" t="s">
        <v>97</v>
      </c>
      <c r="I2" s="362" t="s">
        <v>276</v>
      </c>
      <c r="J2" s="361" t="s">
        <v>277</v>
      </c>
    </row>
    <row r="3" spans="1:10" ht="16.5">
      <c r="A3" s="306"/>
      <c r="B3" s="360"/>
      <c r="C3" s="359"/>
      <c r="D3" s="335"/>
      <c r="E3" s="357"/>
      <c r="F3" s="358"/>
      <c r="G3" s="357"/>
      <c r="H3" s="357"/>
      <c r="I3" s="357"/>
      <c r="J3" s="334"/>
    </row>
    <row r="4" spans="1:10" ht="16.5">
      <c r="A4" s="1203" t="s">
        <v>7</v>
      </c>
      <c r="B4" s="1204"/>
      <c r="C4" s="1204"/>
      <c r="D4" s="325"/>
      <c r="E4" s="325"/>
      <c r="F4" s="326"/>
      <c r="G4" s="325"/>
      <c r="H4" s="325"/>
      <c r="I4" s="325"/>
      <c r="J4" s="324"/>
    </row>
    <row r="5" spans="1:10" ht="16.5">
      <c r="A5" s="321"/>
      <c r="B5" s="320"/>
      <c r="C5" s="320"/>
      <c r="D5" s="319"/>
      <c r="E5" s="319"/>
      <c r="F5" s="332"/>
      <c r="G5" s="319"/>
      <c r="H5" s="319"/>
      <c r="I5" s="319"/>
      <c r="J5" s="318"/>
    </row>
    <row r="6" spans="1:10" ht="16.5">
      <c r="A6" s="1203" t="s">
        <v>47</v>
      </c>
      <c r="B6" s="1204"/>
      <c r="C6" s="1204"/>
      <c r="D6" s="325"/>
      <c r="E6" s="271"/>
      <c r="F6" s="272"/>
      <c r="G6" s="271"/>
      <c r="H6" s="271"/>
      <c r="I6" s="271"/>
      <c r="J6" s="324"/>
    </row>
    <row r="7" spans="1:10" ht="16.5">
      <c r="A7" s="321" t="s">
        <v>751</v>
      </c>
      <c r="B7" s="320"/>
      <c r="C7" s="350"/>
      <c r="D7" s="348"/>
      <c r="E7" s="348"/>
      <c r="F7" s="349"/>
      <c r="G7" s="348"/>
      <c r="H7" s="348"/>
      <c r="I7" s="348"/>
      <c r="J7" s="347"/>
    </row>
    <row r="8" spans="1:10" ht="16.5">
      <c r="A8" s="331"/>
      <c r="B8" s="346" t="s">
        <v>752</v>
      </c>
      <c r="C8" s="346" t="s">
        <v>753</v>
      </c>
      <c r="D8" s="344" t="s">
        <v>754</v>
      </c>
      <c r="E8" s="344">
        <v>80</v>
      </c>
      <c r="F8" s="345">
        <v>8</v>
      </c>
      <c r="G8" s="344">
        <f>F8*E8</f>
        <v>640</v>
      </c>
      <c r="H8" s="344">
        <f>G8*1.13</f>
        <v>723.19999999999993</v>
      </c>
      <c r="I8" s="344">
        <v>79.17</v>
      </c>
      <c r="J8" s="343"/>
    </row>
    <row r="9" spans="1:10" ht="16.5">
      <c r="A9" s="331"/>
      <c r="B9" s="346"/>
      <c r="C9" s="351"/>
      <c r="D9" s="344"/>
      <c r="E9" s="344"/>
      <c r="F9" s="345"/>
      <c r="G9" s="344"/>
      <c r="H9" s="344"/>
      <c r="I9" s="344"/>
      <c r="J9" s="343"/>
    </row>
    <row r="10" spans="1:10" ht="16.5">
      <c r="A10" s="331"/>
      <c r="B10" s="342" t="s">
        <v>755</v>
      </c>
      <c r="C10" s="356"/>
      <c r="D10" s="339"/>
      <c r="E10" s="339"/>
      <c r="F10" s="340"/>
      <c r="G10" s="339"/>
      <c r="H10" s="339">
        <f>SUM(H7:H8)</f>
        <v>723.19999999999993</v>
      </c>
      <c r="I10" s="339">
        <f>SUM(I7:I8)</f>
        <v>79.17</v>
      </c>
      <c r="J10" s="338">
        <f>SUM(J7:J8)</f>
        <v>0</v>
      </c>
    </row>
    <row r="11" spans="1:10" ht="16.5">
      <c r="A11" s="321"/>
      <c r="B11" s="320"/>
      <c r="C11" s="320"/>
      <c r="D11" s="319"/>
      <c r="E11" s="319"/>
      <c r="F11" s="332"/>
      <c r="G11" s="319"/>
      <c r="H11" s="319"/>
      <c r="I11" s="319"/>
      <c r="J11" s="318"/>
    </row>
    <row r="12" spans="1:10" ht="16.5">
      <c r="A12" s="321" t="s">
        <v>756</v>
      </c>
      <c r="B12" s="320"/>
      <c r="C12" s="350"/>
      <c r="D12" s="348"/>
      <c r="E12" s="348"/>
      <c r="F12" s="349"/>
      <c r="G12" s="348"/>
      <c r="H12" s="348"/>
      <c r="I12" s="348"/>
      <c r="J12" s="347"/>
    </row>
    <row r="13" spans="1:10" ht="16.5">
      <c r="A13" s="353"/>
      <c r="B13" s="354" t="s">
        <v>757</v>
      </c>
      <c r="C13" s="351" t="s">
        <v>758</v>
      </c>
      <c r="D13" s="344" t="s">
        <v>759</v>
      </c>
      <c r="E13" s="344">
        <v>212.57</v>
      </c>
      <c r="F13" s="345">
        <v>1</v>
      </c>
      <c r="G13" s="344">
        <f t="shared" ref="G13:G18" si="0">F13*E13</f>
        <v>212.57</v>
      </c>
      <c r="H13" s="344">
        <f t="shared" ref="H13:H18" si="1">G13*1.13</f>
        <v>240.20409999999998</v>
      </c>
      <c r="I13" s="344"/>
      <c r="J13" s="343"/>
    </row>
    <row r="14" spans="1:10" ht="16.5">
      <c r="A14" s="353"/>
      <c r="B14" s="352" t="s">
        <v>760</v>
      </c>
      <c r="C14" s="355" t="s">
        <v>761</v>
      </c>
      <c r="D14" s="348" t="s">
        <v>762</v>
      </c>
      <c r="E14" s="348">
        <v>221</v>
      </c>
      <c r="F14" s="349">
        <v>4</v>
      </c>
      <c r="G14" s="348">
        <f t="shared" si="0"/>
        <v>884</v>
      </c>
      <c r="H14" s="348">
        <f t="shared" si="1"/>
        <v>998.92</v>
      </c>
      <c r="I14" s="348"/>
      <c r="J14" s="347"/>
    </row>
    <row r="15" spans="1:10" ht="16.5">
      <c r="A15" s="353"/>
      <c r="B15" s="354" t="s">
        <v>763</v>
      </c>
      <c r="C15" s="351" t="s">
        <v>764</v>
      </c>
      <c r="D15" s="344" t="s">
        <v>765</v>
      </c>
      <c r="E15" s="344">
        <v>40.53</v>
      </c>
      <c r="F15" s="345">
        <v>1</v>
      </c>
      <c r="G15" s="344">
        <f t="shared" si="0"/>
        <v>40.53</v>
      </c>
      <c r="H15" s="344">
        <f t="shared" si="1"/>
        <v>45.798899999999996</v>
      </c>
      <c r="I15" s="344"/>
      <c r="J15" s="343"/>
    </row>
    <row r="16" spans="1:10" ht="16.5">
      <c r="A16" s="353"/>
      <c r="B16" s="354" t="s">
        <v>766</v>
      </c>
      <c r="C16" s="351" t="s">
        <v>767</v>
      </c>
      <c r="D16" s="344" t="s">
        <v>768</v>
      </c>
      <c r="E16" s="344">
        <v>6.91</v>
      </c>
      <c r="F16" s="345">
        <v>1</v>
      </c>
      <c r="G16" s="344">
        <f t="shared" si="0"/>
        <v>6.91</v>
      </c>
      <c r="H16" s="344">
        <f t="shared" si="1"/>
        <v>7.8082999999999991</v>
      </c>
      <c r="I16" s="344"/>
      <c r="J16" s="343"/>
    </row>
    <row r="17" spans="1:10" ht="16.5">
      <c r="A17" s="353"/>
      <c r="B17" s="352" t="s">
        <v>769</v>
      </c>
      <c r="C17" s="350" t="s">
        <v>770</v>
      </c>
      <c r="D17" s="348" t="s">
        <v>771</v>
      </c>
      <c r="E17" s="348">
        <v>200</v>
      </c>
      <c r="F17" s="349">
        <v>1</v>
      </c>
      <c r="G17" s="348">
        <f t="shared" si="0"/>
        <v>200</v>
      </c>
      <c r="H17" s="348">
        <f t="shared" si="1"/>
        <v>225.99999999999997</v>
      </c>
      <c r="I17" s="348"/>
      <c r="J17" s="347"/>
    </row>
    <row r="18" spans="1:10" ht="16.5">
      <c r="A18" s="353"/>
      <c r="B18" s="352" t="s">
        <v>772</v>
      </c>
      <c r="C18" s="350" t="s">
        <v>773</v>
      </c>
      <c r="D18" s="348" t="s">
        <v>774</v>
      </c>
      <c r="E18" s="348">
        <v>7.0000000000000007E-2</v>
      </c>
      <c r="F18" s="349">
        <v>20</v>
      </c>
      <c r="G18" s="348">
        <f t="shared" si="0"/>
        <v>1.4000000000000001</v>
      </c>
      <c r="H18" s="348">
        <f t="shared" si="1"/>
        <v>1.5820000000000001</v>
      </c>
      <c r="I18" s="348"/>
      <c r="J18" s="347"/>
    </row>
    <row r="19" spans="1:10" ht="16.5">
      <c r="A19" s="331"/>
      <c r="B19" s="346"/>
      <c r="C19" s="351"/>
      <c r="D19" s="344"/>
      <c r="E19" s="344"/>
      <c r="F19" s="345"/>
      <c r="G19" s="344"/>
      <c r="H19" s="344"/>
      <c r="I19" s="344"/>
      <c r="J19" s="343"/>
    </row>
    <row r="20" spans="1:10" ht="16.5">
      <c r="A20" s="331"/>
      <c r="B20" s="342" t="s">
        <v>775</v>
      </c>
      <c r="C20" s="341"/>
      <c r="D20" s="339"/>
      <c r="E20" s="339"/>
      <c r="F20" s="340"/>
      <c r="G20" s="339"/>
      <c r="H20" s="339">
        <f>SUM(H13:H19)</f>
        <v>1520.3133</v>
      </c>
      <c r="I20" s="339">
        <f>SUM(I13:I19)</f>
        <v>0</v>
      </c>
      <c r="J20" s="338">
        <f>SUM(J13:J19)</f>
        <v>0</v>
      </c>
    </row>
    <row r="21" spans="1:10" ht="16.5">
      <c r="A21" s="331"/>
      <c r="B21" s="350"/>
      <c r="C21" s="350"/>
      <c r="D21" s="348"/>
      <c r="E21" s="348"/>
      <c r="F21" s="349"/>
      <c r="G21" s="348"/>
      <c r="H21" s="348"/>
      <c r="I21" s="348"/>
      <c r="J21" s="347"/>
    </row>
    <row r="22" spans="1:10" ht="16.5">
      <c r="A22" s="321" t="s">
        <v>776</v>
      </c>
      <c r="B22" s="320"/>
      <c r="C22" s="350"/>
      <c r="D22" s="348"/>
      <c r="E22" s="348"/>
      <c r="F22" s="349"/>
      <c r="G22" s="348"/>
      <c r="H22" s="348"/>
      <c r="I22" s="348"/>
      <c r="J22" s="347"/>
    </row>
    <row r="23" spans="1:10" ht="16.5">
      <c r="A23" s="331"/>
      <c r="B23" s="346" t="s">
        <v>777</v>
      </c>
      <c r="C23" s="351" t="s">
        <v>778</v>
      </c>
      <c r="D23" s="344" t="s">
        <v>779</v>
      </c>
      <c r="E23" s="344">
        <v>30</v>
      </c>
      <c r="F23" s="345">
        <v>50</v>
      </c>
      <c r="G23" s="344">
        <f>F23*E23</f>
        <v>1500</v>
      </c>
      <c r="H23" s="344">
        <f>G23*1.13</f>
        <v>1694.9999999999998</v>
      </c>
      <c r="I23" s="344"/>
      <c r="J23" s="343"/>
    </row>
    <row r="24" spans="1:10" ht="16.5">
      <c r="A24" s="331"/>
      <c r="B24" s="350" t="s">
        <v>780</v>
      </c>
      <c r="C24" s="350" t="s">
        <v>781</v>
      </c>
      <c r="D24" s="348" t="s">
        <v>782</v>
      </c>
      <c r="E24" s="348">
        <v>100</v>
      </c>
      <c r="F24" s="349">
        <v>1</v>
      </c>
      <c r="G24" s="348">
        <f>F24*E24</f>
        <v>100</v>
      </c>
      <c r="H24" s="348">
        <v>100</v>
      </c>
      <c r="I24" s="348"/>
      <c r="J24" s="347"/>
    </row>
    <row r="25" spans="1:10" ht="16.5">
      <c r="A25" s="331"/>
      <c r="B25" s="346" t="s">
        <v>783</v>
      </c>
      <c r="C25" s="346" t="s">
        <v>1790</v>
      </c>
      <c r="D25" s="344" t="s">
        <v>1791</v>
      </c>
      <c r="E25" s="344">
        <v>500</v>
      </c>
      <c r="F25" s="345">
        <v>4</v>
      </c>
      <c r="G25" s="344">
        <f>F25*E25</f>
        <v>2000</v>
      </c>
      <c r="H25" s="344">
        <v>2000</v>
      </c>
      <c r="I25" s="344"/>
      <c r="J25" s="343"/>
    </row>
    <row r="26" spans="1:10" ht="16.5">
      <c r="A26" s="331"/>
      <c r="B26" s="350"/>
      <c r="C26" s="350"/>
      <c r="D26" s="350"/>
      <c r="E26" s="350"/>
      <c r="F26" s="350"/>
      <c r="G26" s="350"/>
      <c r="H26" s="350"/>
      <c r="I26" s="350"/>
      <c r="J26" s="350"/>
    </row>
    <row r="27" spans="1:10" ht="16.5">
      <c r="A27" s="331"/>
      <c r="B27" s="342" t="s">
        <v>784</v>
      </c>
      <c r="C27" s="341"/>
      <c r="D27" s="339"/>
      <c r="E27" s="339"/>
      <c r="F27" s="340"/>
      <c r="G27" s="339"/>
      <c r="H27" s="339">
        <f>SUM(H23:H26)</f>
        <v>3795</v>
      </c>
      <c r="I27" s="339">
        <f>SUM(I23:I26)</f>
        <v>0</v>
      </c>
      <c r="J27" s="338">
        <f>SUM(J23:J26)</f>
        <v>0</v>
      </c>
    </row>
    <row r="28" spans="1:10" ht="16.5">
      <c r="A28" s="331"/>
      <c r="B28" s="350"/>
      <c r="C28" s="350"/>
      <c r="D28" s="348"/>
      <c r="E28" s="348"/>
      <c r="F28" s="349"/>
      <c r="G28" s="348"/>
      <c r="H28" s="348"/>
      <c r="I28" s="348"/>
      <c r="J28" s="347"/>
    </row>
    <row r="29" spans="1:10" ht="16.5">
      <c r="A29" s="321" t="s">
        <v>785</v>
      </c>
      <c r="B29" s="320"/>
      <c r="C29" s="350"/>
      <c r="D29" s="348"/>
      <c r="E29" s="348"/>
      <c r="F29" s="349"/>
      <c r="G29" s="348"/>
      <c r="H29" s="348"/>
      <c r="I29" s="348"/>
      <c r="J29" s="347"/>
    </row>
    <row r="30" spans="1:10" ht="16.5">
      <c r="A30" s="331"/>
      <c r="B30" s="346" t="s">
        <v>786</v>
      </c>
      <c r="C30" s="351" t="s">
        <v>787</v>
      </c>
      <c r="D30" s="344" t="s">
        <v>788</v>
      </c>
      <c r="E30" s="344">
        <v>67.8</v>
      </c>
      <c r="F30" s="345">
        <v>36</v>
      </c>
      <c r="G30" s="344">
        <f>F30*E30</f>
        <v>2440.7999999999997</v>
      </c>
      <c r="H30" s="344">
        <f>G30*1.13</f>
        <v>2758.1039999999994</v>
      </c>
      <c r="I30" s="344"/>
      <c r="J30" s="343"/>
    </row>
    <row r="31" spans="1:10" s="1163" customFormat="1" ht="16.5">
      <c r="A31" s="331"/>
      <c r="B31" s="346" t="s">
        <v>1792</v>
      </c>
      <c r="C31" s="351" t="s">
        <v>1793</v>
      </c>
      <c r="D31" s="344" t="s">
        <v>1794</v>
      </c>
      <c r="E31" s="344">
        <v>4</v>
      </c>
      <c r="F31" s="345">
        <v>36</v>
      </c>
      <c r="G31" s="344">
        <v>144</v>
      </c>
      <c r="H31" s="344">
        <v>162.72</v>
      </c>
      <c r="I31" s="344"/>
      <c r="J31" s="344"/>
    </row>
    <row r="32" spans="1:10" ht="16.5">
      <c r="A32" s="331"/>
      <c r="B32" s="350"/>
      <c r="C32" s="350"/>
      <c r="D32" s="350"/>
      <c r="E32" s="350"/>
      <c r="F32" s="350"/>
      <c r="G32" s="350"/>
      <c r="H32" s="350"/>
      <c r="I32" s="350"/>
      <c r="J32" s="350"/>
    </row>
    <row r="33" spans="1:10" ht="16.5">
      <c r="A33" s="331"/>
      <c r="B33" s="342" t="s">
        <v>789</v>
      </c>
      <c r="C33" s="341"/>
      <c r="D33" s="339"/>
      <c r="E33" s="339"/>
      <c r="F33" s="340"/>
      <c r="G33" s="339"/>
      <c r="H33" s="339">
        <f>SUM(H30:H32)</f>
        <v>2920.8239999999992</v>
      </c>
      <c r="I33" s="339">
        <f>SUM(I30:I32)</f>
        <v>0</v>
      </c>
      <c r="J33" s="338">
        <f>SUM(J30:J32)</f>
        <v>0</v>
      </c>
    </row>
    <row r="34" spans="1:10" ht="16.5">
      <c r="A34" s="331"/>
      <c r="B34" s="350"/>
      <c r="C34" s="320"/>
      <c r="D34" s="319"/>
      <c r="E34" s="319"/>
      <c r="F34" s="332"/>
      <c r="G34" s="319"/>
      <c r="H34" s="319"/>
      <c r="I34" s="319"/>
      <c r="J34" s="318"/>
    </row>
    <row r="35" spans="1:10" ht="16.5">
      <c r="A35" s="321" t="s">
        <v>790</v>
      </c>
      <c r="B35" s="320"/>
      <c r="C35" s="350"/>
      <c r="D35" s="348"/>
      <c r="E35" s="348"/>
      <c r="F35" s="349"/>
      <c r="G35" s="348"/>
      <c r="H35" s="348"/>
      <c r="I35" s="348"/>
      <c r="J35" s="347"/>
    </row>
    <row r="36" spans="1:10" ht="16.5">
      <c r="A36" s="321"/>
      <c r="B36" s="323" t="s">
        <v>791</v>
      </c>
      <c r="C36" s="346" t="s">
        <v>792</v>
      </c>
      <c r="D36" s="344" t="s">
        <v>793</v>
      </c>
      <c r="E36" s="344">
        <v>0.5</v>
      </c>
      <c r="F36" s="345">
        <v>90</v>
      </c>
      <c r="G36" s="344">
        <f>F36*E36</f>
        <v>45</v>
      </c>
      <c r="H36" s="344">
        <f>G36*1.13</f>
        <v>50.849999999999994</v>
      </c>
      <c r="I36" s="344"/>
      <c r="J36" s="343"/>
    </row>
    <row r="37" spans="1:10" ht="16.5">
      <c r="A37" s="321"/>
      <c r="B37" s="320" t="s">
        <v>794</v>
      </c>
      <c r="C37" s="350" t="s">
        <v>795</v>
      </c>
      <c r="D37" s="348" t="s">
        <v>796</v>
      </c>
      <c r="E37" s="348">
        <v>30</v>
      </c>
      <c r="F37" s="349">
        <v>3</v>
      </c>
      <c r="G37" s="348">
        <f>F37*E37</f>
        <v>90</v>
      </c>
      <c r="H37" s="348">
        <f>G37*1.13</f>
        <v>101.69999999999999</v>
      </c>
      <c r="I37" s="348"/>
      <c r="J37" s="347"/>
    </row>
    <row r="38" spans="1:10" ht="16.5">
      <c r="A38" s="321"/>
      <c r="B38" s="323"/>
      <c r="C38" s="346"/>
      <c r="D38" s="344"/>
      <c r="E38" s="344"/>
      <c r="F38" s="345"/>
      <c r="G38" s="344"/>
      <c r="H38" s="344"/>
      <c r="I38" s="344"/>
      <c r="J38" s="343"/>
    </row>
    <row r="39" spans="1:10" ht="16.5">
      <c r="A39" s="331"/>
      <c r="B39" s="342" t="s">
        <v>797</v>
      </c>
      <c r="C39" s="341"/>
      <c r="D39" s="339"/>
      <c r="E39" s="339"/>
      <c r="F39" s="340"/>
      <c r="G39" s="339"/>
      <c r="H39" s="339">
        <f>SUM(H36:H38)</f>
        <v>152.54999999999998</v>
      </c>
      <c r="I39" s="339">
        <f>SUM(I36:I38)</f>
        <v>0</v>
      </c>
      <c r="J39" s="338">
        <f>SUM(J36:J38)</f>
        <v>0</v>
      </c>
    </row>
    <row r="41" spans="1:10" ht="16.5">
      <c r="A41" s="321" t="s">
        <v>798</v>
      </c>
      <c r="B41" s="320"/>
      <c r="C41" s="350"/>
      <c r="D41" s="348"/>
      <c r="E41" s="348"/>
      <c r="F41" s="349"/>
      <c r="G41" s="348"/>
      <c r="H41" s="348"/>
      <c r="I41" s="348"/>
      <c r="J41" s="347"/>
    </row>
    <row r="42" spans="1:10" ht="16.5">
      <c r="A42" s="321"/>
      <c r="B42" s="320"/>
      <c r="C42" s="350"/>
      <c r="D42" s="348"/>
      <c r="E42" s="348"/>
      <c r="F42" s="349"/>
      <c r="G42" s="348"/>
      <c r="H42" s="348"/>
      <c r="I42" s="348"/>
      <c r="J42" s="347"/>
    </row>
    <row r="43" spans="1:10" ht="16.5">
      <c r="A43" s="321"/>
      <c r="B43" s="323" t="s">
        <v>799</v>
      </c>
      <c r="C43" s="346" t="s">
        <v>800</v>
      </c>
      <c r="D43" s="344" t="s">
        <v>801</v>
      </c>
      <c r="E43" s="344">
        <v>15</v>
      </c>
      <c r="F43" s="345">
        <v>40</v>
      </c>
      <c r="G43" s="344">
        <f>F43*E43</f>
        <v>600</v>
      </c>
      <c r="H43" s="344">
        <f>G43*1.13</f>
        <v>677.99999999999989</v>
      </c>
      <c r="I43" s="344"/>
      <c r="J43" s="343"/>
    </row>
    <row r="44" spans="1:10" ht="16.5">
      <c r="A44" s="321"/>
      <c r="B44" s="320" t="s">
        <v>802</v>
      </c>
      <c r="C44" s="350" t="s">
        <v>803</v>
      </c>
      <c r="D44" s="348"/>
      <c r="E44" s="348"/>
      <c r="F44" s="349"/>
      <c r="G44" s="348"/>
      <c r="H44" s="348"/>
      <c r="I44" s="348"/>
      <c r="J44" s="347"/>
    </row>
    <row r="45" spans="1:10" ht="16.5">
      <c r="A45" s="321"/>
      <c r="B45" s="320" t="s">
        <v>804</v>
      </c>
      <c r="C45" s="350" t="s">
        <v>805</v>
      </c>
      <c r="D45" s="348"/>
      <c r="E45" s="348"/>
      <c r="F45" s="349"/>
      <c r="G45" s="348"/>
      <c r="H45" s="348"/>
      <c r="I45" s="348"/>
      <c r="J45" s="347"/>
    </row>
    <row r="46" spans="1:10" ht="16.5">
      <c r="A46" s="321"/>
      <c r="B46" s="323"/>
      <c r="C46" s="346"/>
      <c r="D46" s="344"/>
      <c r="E46" s="344"/>
      <c r="F46" s="345"/>
      <c r="G46" s="344"/>
      <c r="H46" s="344"/>
      <c r="I46" s="344"/>
      <c r="J46" s="343"/>
    </row>
    <row r="47" spans="1:10" ht="16.5">
      <c r="A47" s="331"/>
      <c r="B47" s="342" t="s">
        <v>806</v>
      </c>
      <c r="C47" s="341"/>
      <c r="D47" s="339"/>
      <c r="E47" s="339"/>
      <c r="F47" s="340"/>
      <c r="G47" s="339"/>
      <c r="H47" s="339">
        <f>SUM(H43:H46)</f>
        <v>677.99999999999989</v>
      </c>
      <c r="I47" s="339">
        <f>SUM(I43:I46)</f>
        <v>0</v>
      </c>
      <c r="J47" s="338">
        <f>SUM(J43:J46)</f>
        <v>0</v>
      </c>
    </row>
    <row r="49" spans="1:10" ht="16.5">
      <c r="A49" s="321" t="s">
        <v>807</v>
      </c>
      <c r="B49" s="320"/>
      <c r="C49" s="350"/>
      <c r="D49" s="348"/>
      <c r="E49" s="348"/>
      <c r="F49" s="349"/>
      <c r="G49" s="348"/>
      <c r="H49" s="348"/>
      <c r="I49" s="348"/>
      <c r="J49" s="347"/>
    </row>
    <row r="50" spans="1:10" ht="16.5">
      <c r="A50" s="321"/>
      <c r="B50" s="323" t="s">
        <v>808</v>
      </c>
      <c r="C50" s="346" t="s">
        <v>809</v>
      </c>
      <c r="D50" s="344" t="s">
        <v>810</v>
      </c>
      <c r="E50" s="344">
        <v>6.25</v>
      </c>
      <c r="F50" s="345">
        <v>150</v>
      </c>
      <c r="G50" s="344">
        <f>F50*E50</f>
        <v>937.5</v>
      </c>
      <c r="H50" s="344">
        <f>G50*1.13</f>
        <v>1059.375</v>
      </c>
      <c r="I50" s="344"/>
      <c r="J50" s="343"/>
    </row>
    <row r="51" spans="1:10" ht="16.5">
      <c r="A51" s="321"/>
      <c r="B51" s="320"/>
      <c r="C51" s="350" t="s">
        <v>753</v>
      </c>
      <c r="D51" s="348"/>
      <c r="E51" s="348">
        <v>5</v>
      </c>
      <c r="F51" s="349">
        <v>100</v>
      </c>
      <c r="G51" s="348">
        <f>F51*E51</f>
        <v>500</v>
      </c>
      <c r="H51" s="348">
        <f>G51*1.13</f>
        <v>565</v>
      </c>
      <c r="I51" s="348"/>
      <c r="J51" s="347"/>
    </row>
    <row r="52" spans="1:10" ht="16.5">
      <c r="A52" s="321"/>
      <c r="B52" s="323"/>
      <c r="C52" s="346"/>
      <c r="D52" s="344"/>
      <c r="E52" s="344"/>
      <c r="F52" s="345"/>
      <c r="G52" s="344"/>
      <c r="H52" s="344"/>
      <c r="I52" s="344"/>
      <c r="J52" s="343"/>
    </row>
    <row r="53" spans="1:10" ht="16.5">
      <c r="A53" s="331"/>
      <c r="B53" s="342" t="s">
        <v>811</v>
      </c>
      <c r="C53" s="341"/>
      <c r="D53" s="339"/>
      <c r="E53" s="339"/>
      <c r="F53" s="340"/>
      <c r="G53" s="339"/>
      <c r="H53" s="339">
        <f>SUM(H50:H52)</f>
        <v>1624.375</v>
      </c>
      <c r="I53" s="339">
        <f>SUM(I50:I52)</f>
        <v>0</v>
      </c>
      <c r="J53" s="338">
        <f>SUM(J50:J52)</f>
        <v>0</v>
      </c>
    </row>
    <row r="54" spans="1:10" ht="16.5">
      <c r="A54" s="331"/>
      <c r="B54" s="337"/>
      <c r="C54" s="337"/>
      <c r="D54" s="335"/>
      <c r="E54" s="335"/>
      <c r="F54" s="336"/>
      <c r="G54" s="335"/>
      <c r="H54" s="335"/>
      <c r="I54" s="335"/>
      <c r="J54" s="334"/>
    </row>
    <row r="55" spans="1:10" ht="16.5">
      <c r="A55" s="331"/>
      <c r="B55" s="320"/>
      <c r="C55" s="333" t="s">
        <v>85</v>
      </c>
      <c r="D55" s="333"/>
      <c r="E55" s="319"/>
      <c r="F55" s="332"/>
      <c r="G55" s="319"/>
      <c r="H55" s="319">
        <f>SUM(H53,H39,H33,H27,H20,H10)</f>
        <v>10736.2623</v>
      </c>
      <c r="I55" s="319"/>
      <c r="J55" s="318"/>
    </row>
    <row r="56" spans="1:10" ht="16.5">
      <c r="A56" s="331"/>
      <c r="B56" s="330"/>
      <c r="C56" s="330"/>
      <c r="D56" s="328"/>
      <c r="E56" s="328"/>
      <c r="F56" s="329"/>
      <c r="G56" s="328"/>
      <c r="H56" s="328"/>
      <c r="I56" s="328"/>
      <c r="J56" s="327"/>
    </row>
    <row r="57" spans="1:10" ht="16.5">
      <c r="A57" s="1153" t="s">
        <v>86</v>
      </c>
      <c r="B57" s="1154"/>
      <c r="C57" s="1154"/>
      <c r="D57" s="325"/>
      <c r="E57" s="325"/>
      <c r="F57" s="326"/>
      <c r="G57" s="325"/>
      <c r="H57" s="325"/>
      <c r="I57" s="325"/>
      <c r="J57" s="324"/>
    </row>
    <row r="58" spans="1:10" ht="16.5">
      <c r="A58" s="321"/>
      <c r="B58" s="323" t="s">
        <v>87</v>
      </c>
      <c r="C58" s="323"/>
      <c r="D58" s="322"/>
      <c r="E58" s="322"/>
      <c r="F58" s="322"/>
      <c r="G58" s="322"/>
      <c r="H58" s="322">
        <v>0</v>
      </c>
      <c r="I58" s="322">
        <v>0</v>
      </c>
      <c r="J58" s="322">
        <v>0</v>
      </c>
    </row>
    <row r="59" spans="1:10" ht="16.5">
      <c r="A59" s="321"/>
      <c r="B59" s="320" t="s">
        <v>88</v>
      </c>
      <c r="C59" s="320"/>
      <c r="D59" s="319"/>
      <c r="E59" s="319"/>
      <c r="F59" s="319"/>
      <c r="G59" s="319"/>
      <c r="H59" s="319">
        <f>H10+H20+H27+H33+H39+H47+H53</f>
        <v>11414.262299999999</v>
      </c>
      <c r="I59" s="319">
        <f>I10+I20+I27+I33+I39</f>
        <v>79.17</v>
      </c>
      <c r="J59" s="318">
        <f>J10+J20+J27+J33+J39</f>
        <v>0</v>
      </c>
    </row>
    <row r="60" spans="1:10" ht="16.5">
      <c r="A60" s="317"/>
      <c r="B60" s="316" t="s">
        <v>89</v>
      </c>
      <c r="C60" s="316"/>
      <c r="D60" s="315"/>
      <c r="E60" s="315"/>
      <c r="F60" s="315"/>
      <c r="G60" s="315"/>
      <c r="H60" s="315">
        <f>H58-H59</f>
        <v>-11414.262299999999</v>
      </c>
      <c r="I60" s="315">
        <f>I58-I59</f>
        <v>-79.17</v>
      </c>
      <c r="J60" s="314">
        <f>J58-J59</f>
        <v>0</v>
      </c>
    </row>
  </sheetData>
  <mergeCells count="3">
    <mergeCell ref="A1:J1"/>
    <mergeCell ref="A4:C4"/>
    <mergeCell ref="A6:C6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78"/>
  <sheetViews>
    <sheetView zoomScale="85" zoomScaleNormal="85" workbookViewId="0">
      <pane ySplit="2" topLeftCell="A12" activePane="bottomLeft" state="frozen"/>
      <selection pane="bottomLeft" activeCell="I254" sqref="I254"/>
    </sheetView>
  </sheetViews>
  <sheetFormatPr defaultColWidth="12.28515625" defaultRowHeight="15.75"/>
  <cols>
    <col min="1" max="1" width="33" style="1" customWidth="1"/>
    <col min="2" max="2" width="12.28515625" style="1"/>
    <col min="3" max="3" width="31.42578125" style="1" customWidth="1"/>
    <col min="4" max="4" width="55.5703125" style="1" customWidth="1"/>
    <col min="5" max="7" width="15.7109375" style="1" customWidth="1"/>
    <col min="8" max="8" width="26.5703125" style="1" customWidth="1"/>
    <col min="9" max="10" width="15.7109375" style="1" customWidth="1"/>
    <col min="11" max="16384" width="12.28515625" style="1"/>
  </cols>
  <sheetData>
    <row r="1" spans="1:10" ht="27" customHeight="1">
      <c r="A1" s="571" t="s">
        <v>812</v>
      </c>
      <c r="B1" s="1163"/>
      <c r="C1" s="1163"/>
      <c r="D1" s="1163"/>
      <c r="E1" s="1163"/>
      <c r="F1" s="1163"/>
      <c r="G1" s="1163"/>
      <c r="H1" s="1163"/>
      <c r="I1" s="1163"/>
      <c r="J1" s="1163"/>
    </row>
    <row r="2" spans="1:10" ht="17.25">
      <c r="A2" s="570"/>
      <c r="B2" s="569" t="s">
        <v>91</v>
      </c>
      <c r="C2" s="568" t="s">
        <v>92</v>
      </c>
      <c r="D2" s="567" t="s">
        <v>93</v>
      </c>
      <c r="E2" s="566" t="s">
        <v>94</v>
      </c>
      <c r="F2" s="565" t="s">
        <v>95</v>
      </c>
      <c r="G2" s="564" t="s">
        <v>96</v>
      </c>
      <c r="H2" s="564" t="s">
        <v>97</v>
      </c>
      <c r="I2" s="564" t="s">
        <v>276</v>
      </c>
      <c r="J2" s="563" t="s">
        <v>277</v>
      </c>
    </row>
    <row r="3" spans="1:10" ht="17.25">
      <c r="A3" s="562"/>
      <c r="B3" s="561"/>
      <c r="C3" s="560"/>
      <c r="D3" s="559"/>
      <c r="E3" s="557"/>
      <c r="F3" s="558"/>
      <c r="G3" s="557"/>
      <c r="H3" s="557"/>
      <c r="I3" s="557"/>
      <c r="J3" s="556"/>
    </row>
    <row r="4" spans="1:10" ht="17.25">
      <c r="A4" s="1231" t="s">
        <v>7</v>
      </c>
      <c r="B4" s="1232"/>
      <c r="C4" s="1232"/>
      <c r="D4" s="516"/>
      <c r="E4" s="516"/>
      <c r="F4" s="555"/>
      <c r="G4" s="516"/>
      <c r="H4" s="516"/>
      <c r="I4" s="516"/>
      <c r="J4" s="513"/>
    </row>
    <row r="5" spans="1:10" ht="17.25">
      <c r="A5" s="418"/>
      <c r="B5" s="406"/>
      <c r="C5" s="406"/>
      <c r="D5" s="409"/>
      <c r="E5" s="409"/>
      <c r="F5" s="410"/>
      <c r="G5" s="409"/>
      <c r="H5" s="409"/>
      <c r="I5" s="409"/>
      <c r="J5" s="408"/>
    </row>
    <row r="6" spans="1:10" ht="16.5">
      <c r="A6" s="115" t="s">
        <v>813</v>
      </c>
      <c r="B6" s="114"/>
      <c r="C6" s="123"/>
      <c r="D6" s="148"/>
      <c r="E6" s="148"/>
      <c r="F6" s="149"/>
      <c r="G6" s="148"/>
      <c r="H6" s="148"/>
      <c r="I6" s="148"/>
      <c r="J6" s="147"/>
    </row>
    <row r="7" spans="1:10" ht="16.5">
      <c r="A7" s="115"/>
      <c r="B7" s="1032" t="s">
        <v>814</v>
      </c>
      <c r="C7" s="1032" t="s">
        <v>815</v>
      </c>
      <c r="D7" s="135"/>
      <c r="E7" s="135">
        <v>1250</v>
      </c>
      <c r="F7" s="136">
        <v>1</v>
      </c>
      <c r="G7" s="135">
        <f>E7*F7</f>
        <v>1250</v>
      </c>
      <c r="H7" s="135">
        <v>1250</v>
      </c>
      <c r="I7" s="135"/>
      <c r="J7" s="134"/>
    </row>
    <row r="8" spans="1:10" ht="16.5">
      <c r="A8" s="124"/>
      <c r="B8" s="133" t="s">
        <v>813</v>
      </c>
      <c r="C8" s="146"/>
      <c r="D8" s="144"/>
      <c r="E8" s="144"/>
      <c r="F8" s="145"/>
      <c r="G8" s="144"/>
      <c r="H8" s="130">
        <f>H7</f>
        <v>1250</v>
      </c>
      <c r="I8" s="130">
        <f>SUM(I5:I6)</f>
        <v>0</v>
      </c>
      <c r="J8" s="129">
        <f>SUM(J5:J6)</f>
        <v>0</v>
      </c>
    </row>
    <row r="9" spans="1:10" ht="17.25">
      <c r="A9" s="418"/>
      <c r="B9" s="406"/>
      <c r="C9" s="406"/>
      <c r="D9" s="409"/>
      <c r="E9" s="409"/>
      <c r="F9" s="410"/>
      <c r="G9" s="409"/>
      <c r="H9" s="409"/>
      <c r="I9" s="409"/>
      <c r="J9" s="408"/>
    </row>
    <row r="10" spans="1:10" ht="17.25">
      <c r="A10" s="418" t="s">
        <v>816</v>
      </c>
      <c r="B10" s="406"/>
      <c r="C10" s="393"/>
      <c r="D10" s="390"/>
      <c r="E10" s="390"/>
      <c r="F10" s="391"/>
      <c r="G10" s="390"/>
      <c r="H10" s="390"/>
      <c r="I10" s="390"/>
      <c r="J10" s="389"/>
    </row>
    <row r="11" spans="1:10" ht="17.25">
      <c r="A11" s="394"/>
      <c r="B11" s="495" t="s">
        <v>1621</v>
      </c>
      <c r="C11" s="495" t="s">
        <v>817</v>
      </c>
      <c r="D11" s="401" t="s">
        <v>818</v>
      </c>
      <c r="E11" s="401">
        <v>25</v>
      </c>
      <c r="F11" s="402">
        <v>16</v>
      </c>
      <c r="G11" s="401">
        <f>E11*F11</f>
        <v>400</v>
      </c>
      <c r="H11" s="401">
        <f>G11</f>
        <v>400</v>
      </c>
      <c r="I11" s="401"/>
      <c r="J11" s="400"/>
    </row>
    <row r="12" spans="1:10" ht="17.25">
      <c r="A12" s="394"/>
      <c r="B12" s="495" t="s">
        <v>1622</v>
      </c>
      <c r="C12" s="496" t="s">
        <v>819</v>
      </c>
      <c r="D12" s="390" t="s">
        <v>820</v>
      </c>
      <c r="E12" s="390">
        <v>10</v>
      </c>
      <c r="F12" s="391">
        <v>400</v>
      </c>
      <c r="G12" s="390">
        <f>E12*F12</f>
        <v>4000</v>
      </c>
      <c r="H12" s="390">
        <f>G12</f>
        <v>4000</v>
      </c>
      <c r="I12" s="390"/>
      <c r="J12" s="389"/>
    </row>
    <row r="13" spans="1:10" ht="17.25">
      <c r="A13" s="394"/>
      <c r="B13" s="495" t="s">
        <v>1623</v>
      </c>
      <c r="C13" s="492" t="s">
        <v>821</v>
      </c>
      <c r="D13" s="401" t="s">
        <v>822</v>
      </c>
      <c r="E13" s="401">
        <v>100</v>
      </c>
      <c r="F13" s="402">
        <v>5</v>
      </c>
      <c r="G13" s="401">
        <f>E13*F13</f>
        <v>500</v>
      </c>
      <c r="H13" s="401">
        <f>G13</f>
        <v>500</v>
      </c>
      <c r="I13" s="401"/>
      <c r="J13" s="400"/>
    </row>
    <row r="14" spans="1:10" ht="17.25">
      <c r="A14" s="394"/>
      <c r="B14" s="495" t="s">
        <v>1624</v>
      </c>
      <c r="C14" s="496" t="s">
        <v>823</v>
      </c>
      <c r="D14" s="390" t="s">
        <v>818</v>
      </c>
      <c r="E14" s="390">
        <v>10</v>
      </c>
      <c r="F14" s="391">
        <v>32</v>
      </c>
      <c r="G14" s="390">
        <f>E14*F14</f>
        <v>320</v>
      </c>
      <c r="H14" s="390">
        <f>G14</f>
        <v>320</v>
      </c>
      <c r="I14" s="390"/>
      <c r="J14" s="389"/>
    </row>
    <row r="15" spans="1:10" ht="17.25">
      <c r="A15" s="394"/>
      <c r="B15" s="495" t="s">
        <v>1625</v>
      </c>
      <c r="C15" s="492" t="s">
        <v>824</v>
      </c>
      <c r="D15" s="401"/>
      <c r="E15" s="401">
        <v>2</v>
      </c>
      <c r="F15" s="402">
        <v>24</v>
      </c>
      <c r="G15" s="401">
        <f>E15*F15</f>
        <v>48</v>
      </c>
      <c r="H15" s="401">
        <f>G15</f>
        <v>48</v>
      </c>
      <c r="I15" s="401"/>
      <c r="J15" s="400"/>
    </row>
    <row r="16" spans="1:10" ht="17.25">
      <c r="A16" s="394"/>
      <c r="B16" s="491"/>
      <c r="C16" s="554"/>
      <c r="D16" s="390"/>
      <c r="E16" s="390"/>
      <c r="F16" s="391"/>
      <c r="G16" s="390"/>
      <c r="H16" s="390"/>
      <c r="I16" s="390"/>
      <c r="J16" s="389"/>
    </row>
    <row r="17" spans="1:10" ht="17.25">
      <c r="A17" s="418"/>
      <c r="B17" s="399" t="s">
        <v>825</v>
      </c>
      <c r="C17" s="398"/>
      <c r="D17" s="396"/>
      <c r="E17" s="396"/>
      <c r="F17" s="397"/>
      <c r="G17" s="396"/>
      <c r="H17" s="396">
        <f>SUM(H11:H16)</f>
        <v>5268</v>
      </c>
      <c r="I17" s="396">
        <f>SUM(I11:I16)</f>
        <v>0</v>
      </c>
      <c r="J17" s="395">
        <f>SUM(J11:J16)</f>
        <v>0</v>
      </c>
    </row>
    <row r="18" spans="1:10" ht="17.25">
      <c r="A18" s="418"/>
      <c r="B18" s="406"/>
      <c r="C18" s="406"/>
      <c r="D18" s="409"/>
      <c r="E18" s="409"/>
      <c r="F18" s="410"/>
      <c r="G18" s="409"/>
      <c r="H18" s="409"/>
      <c r="I18" s="409"/>
      <c r="J18" s="408"/>
    </row>
    <row r="19" spans="1:10" ht="17.25">
      <c r="A19" s="418" t="s">
        <v>826</v>
      </c>
      <c r="B19" s="406"/>
      <c r="C19" s="393"/>
      <c r="D19" s="390"/>
      <c r="E19" s="390"/>
      <c r="F19" s="391"/>
      <c r="G19" s="390"/>
      <c r="H19" s="390"/>
      <c r="I19" s="390"/>
      <c r="J19" s="389"/>
    </row>
    <row r="20" spans="1:10" ht="16.5" customHeight="1">
      <c r="A20" s="441" t="s">
        <v>827</v>
      </c>
      <c r="B20" s="440"/>
      <c r="C20" s="439"/>
      <c r="D20" s="437"/>
      <c r="E20" s="437"/>
      <c r="F20" s="438"/>
      <c r="G20" s="437"/>
      <c r="H20" s="437"/>
      <c r="I20" s="450"/>
      <c r="J20" s="553"/>
    </row>
    <row r="21" spans="1:10" ht="16.5" customHeight="1">
      <c r="A21" s="426"/>
      <c r="B21" s="435" t="s">
        <v>1626</v>
      </c>
      <c r="C21" s="528" t="s">
        <v>1599</v>
      </c>
      <c r="D21" s="432" t="s">
        <v>828</v>
      </c>
      <c r="E21" s="527">
        <v>10</v>
      </c>
      <c r="F21" s="433">
        <v>500</v>
      </c>
      <c r="G21" s="527">
        <f>E21*F21</f>
        <v>5000</v>
      </c>
      <c r="H21" s="550">
        <f>G21</f>
        <v>5000</v>
      </c>
      <c r="I21" s="446"/>
      <c r="J21" s="472"/>
    </row>
    <row r="22" spans="1:10" ht="16.5" customHeight="1">
      <c r="A22" s="426"/>
      <c r="B22" s="435" t="s">
        <v>1627</v>
      </c>
      <c r="C22" s="526" t="s">
        <v>829</v>
      </c>
      <c r="D22" s="524" t="s">
        <v>1598</v>
      </c>
      <c r="E22" s="525">
        <v>5</v>
      </c>
      <c r="F22" s="524">
        <v>330</v>
      </c>
      <c r="G22" s="552">
        <f>E22*F22</f>
        <v>1650</v>
      </c>
      <c r="H22" s="551">
        <f>G22</f>
        <v>1650</v>
      </c>
      <c r="I22" s="450"/>
      <c r="J22" s="474"/>
    </row>
    <row r="23" spans="1:10" ht="16.5" customHeight="1">
      <c r="A23" s="426"/>
      <c r="B23" s="435" t="s">
        <v>1628</v>
      </c>
      <c r="C23" s="523" t="s">
        <v>831</v>
      </c>
      <c r="D23" s="521" t="s">
        <v>832</v>
      </c>
      <c r="E23" s="522">
        <v>1</v>
      </c>
      <c r="F23" s="521">
        <v>50</v>
      </c>
      <c r="G23" s="527">
        <f>E23*F23</f>
        <v>50</v>
      </c>
      <c r="H23" s="550">
        <f>G23</f>
        <v>50</v>
      </c>
      <c r="I23" s="446"/>
      <c r="J23" s="472"/>
    </row>
    <row r="24" spans="1:10" ht="16.5" customHeight="1">
      <c r="A24" s="538"/>
      <c r="B24" s="537"/>
      <c r="C24" s="536"/>
      <c r="D24" s="534"/>
      <c r="E24" s="534"/>
      <c r="F24" s="535"/>
      <c r="G24" s="534"/>
      <c r="H24" s="534"/>
      <c r="I24" s="534"/>
      <c r="J24" s="474"/>
    </row>
    <row r="25" spans="1:10" ht="16.5" customHeight="1">
      <c r="A25" s="426"/>
      <c r="B25" s="425" t="s">
        <v>833</v>
      </c>
      <c r="C25" s="424"/>
      <c r="D25" s="422"/>
      <c r="E25" s="422"/>
      <c r="F25" s="423"/>
      <c r="G25" s="422"/>
      <c r="H25" s="421">
        <f>SUM(H20:H23)</f>
        <v>6700</v>
      </c>
      <c r="I25" s="421">
        <f>SUM(I20:I22)</f>
        <v>0</v>
      </c>
      <c r="J25" s="469">
        <f>SUM(J20:J22)</f>
        <v>0</v>
      </c>
    </row>
    <row r="26" spans="1:10" ht="16.5" customHeight="1">
      <c r="A26" s="441" t="s">
        <v>355</v>
      </c>
      <c r="B26" s="440"/>
      <c r="C26" s="439"/>
      <c r="D26" s="437"/>
      <c r="E26" s="437"/>
      <c r="F26" s="438"/>
      <c r="G26" s="437"/>
      <c r="H26" s="437"/>
      <c r="I26" s="455"/>
      <c r="J26" s="476"/>
    </row>
    <row r="27" spans="1:10" ht="16.5" customHeight="1">
      <c r="A27" s="426"/>
      <c r="B27" s="435" t="s">
        <v>1629</v>
      </c>
      <c r="C27" s="528" t="s">
        <v>834</v>
      </c>
      <c r="D27" s="431" t="s">
        <v>835</v>
      </c>
      <c r="E27" s="432">
        <v>5</v>
      </c>
      <c r="F27" s="433">
        <v>15</v>
      </c>
      <c r="G27" s="432">
        <f>E27*F27</f>
        <v>75</v>
      </c>
      <c r="H27" s="431">
        <f>G27</f>
        <v>75</v>
      </c>
      <c r="I27" s="432"/>
      <c r="J27" s="543"/>
    </row>
    <row r="28" spans="1:10" ht="16.5" customHeight="1">
      <c r="A28" s="426"/>
      <c r="B28" s="429" t="s">
        <v>1630</v>
      </c>
      <c r="C28" s="542" t="s">
        <v>836</v>
      </c>
      <c r="D28" s="466" t="s">
        <v>835</v>
      </c>
      <c r="E28" s="466">
        <v>5</v>
      </c>
      <c r="F28" s="467">
        <v>15</v>
      </c>
      <c r="G28" s="466">
        <f>E28*F28</f>
        <v>75</v>
      </c>
      <c r="H28" s="466">
        <f>G28</f>
        <v>75</v>
      </c>
      <c r="I28" s="466"/>
      <c r="J28" s="541"/>
    </row>
    <row r="29" spans="1:10" ht="16.5" customHeight="1">
      <c r="A29" s="538"/>
      <c r="B29" s="549"/>
      <c r="C29" s="548"/>
      <c r="D29" s="546"/>
      <c r="E29" s="546"/>
      <c r="F29" s="547"/>
      <c r="G29" s="546"/>
      <c r="H29" s="546"/>
      <c r="I29" s="546"/>
      <c r="J29" s="543"/>
    </row>
    <row r="30" spans="1:10" ht="16.5" customHeight="1">
      <c r="A30" s="441"/>
      <c r="B30" s="425" t="s">
        <v>837</v>
      </c>
      <c r="C30" s="424"/>
      <c r="D30" s="422"/>
      <c r="E30" s="422"/>
      <c r="F30" s="423"/>
      <c r="G30" s="422"/>
      <c r="H30" s="421">
        <f>SUM(H26:H28)</f>
        <v>150</v>
      </c>
      <c r="I30" s="421">
        <f>SUM(I23:I28)</f>
        <v>0</v>
      </c>
      <c r="J30" s="469">
        <f>SUM(J23:J28)</f>
        <v>0</v>
      </c>
    </row>
    <row r="31" spans="1:10" ht="16.5" customHeight="1">
      <c r="A31" s="441" t="s">
        <v>838</v>
      </c>
      <c r="B31" s="545"/>
      <c r="C31" s="544"/>
      <c r="D31" s="466"/>
      <c r="E31" s="466"/>
      <c r="F31" s="466"/>
      <c r="G31" s="466"/>
      <c r="H31" s="466"/>
      <c r="I31" s="466"/>
      <c r="J31" s="541"/>
    </row>
    <row r="32" spans="1:10" ht="16.5" customHeight="1">
      <c r="A32" s="426"/>
      <c r="B32" s="435" t="s">
        <v>1631</v>
      </c>
      <c r="C32" s="528" t="s">
        <v>839</v>
      </c>
      <c r="D32" s="431" t="s">
        <v>840</v>
      </c>
      <c r="E32" s="432">
        <v>5</v>
      </c>
      <c r="F32" s="433">
        <v>60</v>
      </c>
      <c r="G32" s="432">
        <f>E32*F32</f>
        <v>300</v>
      </c>
      <c r="H32" s="431">
        <f>G32</f>
        <v>300</v>
      </c>
      <c r="I32" s="432"/>
      <c r="J32" s="543"/>
    </row>
    <row r="33" spans="1:10" ht="16.5" customHeight="1">
      <c r="A33" s="426"/>
      <c r="B33" s="471"/>
      <c r="C33" s="542"/>
      <c r="D33" s="466"/>
      <c r="E33" s="466"/>
      <c r="F33" s="467"/>
      <c r="G33" s="466"/>
      <c r="H33" s="466"/>
      <c r="I33" s="466"/>
      <c r="J33" s="541"/>
    </row>
    <row r="34" spans="1:10" ht="16.5" customHeight="1">
      <c r="A34" s="426"/>
      <c r="B34" s="425" t="s">
        <v>841</v>
      </c>
      <c r="C34" s="424"/>
      <c r="D34" s="422"/>
      <c r="E34" s="422"/>
      <c r="F34" s="423"/>
      <c r="G34" s="422"/>
      <c r="H34" s="421">
        <f>SUM(H31:H33)</f>
        <v>300</v>
      </c>
      <c r="I34" s="421">
        <f>SUM(I28:I33)</f>
        <v>0</v>
      </c>
      <c r="J34" s="469">
        <f>SUM(J28:J33)</f>
        <v>0</v>
      </c>
    </row>
    <row r="35" spans="1:10" ht="16.5" customHeight="1">
      <c r="A35" s="441"/>
      <c r="B35" s="440"/>
      <c r="C35" s="440"/>
      <c r="D35" s="455"/>
      <c r="E35" s="455"/>
      <c r="F35" s="462"/>
      <c r="G35" s="455"/>
      <c r="H35" s="455"/>
      <c r="I35" s="455"/>
      <c r="J35" s="476"/>
    </row>
    <row r="36" spans="1:10" ht="16.5" customHeight="1">
      <c r="A36" s="441" t="s">
        <v>753</v>
      </c>
      <c r="B36" s="440"/>
      <c r="C36" s="439"/>
      <c r="D36" s="450"/>
      <c r="E36" s="450"/>
      <c r="F36" s="451"/>
      <c r="G36" s="450"/>
      <c r="H36" s="450"/>
      <c r="I36" s="450"/>
      <c r="J36" s="474"/>
    </row>
    <row r="37" spans="1:10" ht="16.5" customHeight="1">
      <c r="A37" s="540"/>
      <c r="B37" s="539" t="s">
        <v>1632</v>
      </c>
      <c r="C37" s="518" t="s">
        <v>842</v>
      </c>
      <c r="D37" s="446" t="s">
        <v>843</v>
      </c>
      <c r="E37" s="446">
        <v>3</v>
      </c>
      <c r="F37" s="447">
        <v>50</v>
      </c>
      <c r="G37" s="446">
        <f>E37*F37</f>
        <v>150</v>
      </c>
      <c r="H37" s="446">
        <f>G37</f>
        <v>150</v>
      </c>
      <c r="I37" s="446"/>
      <c r="J37" s="472"/>
    </row>
    <row r="38" spans="1:10" ht="16.5" customHeight="1">
      <c r="A38" s="540"/>
      <c r="B38" s="539" t="s">
        <v>1633</v>
      </c>
      <c r="C38" s="519" t="s">
        <v>844</v>
      </c>
      <c r="D38" s="466" t="s">
        <v>843</v>
      </c>
      <c r="E38" s="450">
        <v>4</v>
      </c>
      <c r="F38" s="451">
        <v>50</v>
      </c>
      <c r="G38" s="466">
        <f>E38*F38</f>
        <v>200</v>
      </c>
      <c r="H38" s="466">
        <f>G38</f>
        <v>200</v>
      </c>
      <c r="I38" s="450"/>
      <c r="J38" s="474"/>
    </row>
    <row r="39" spans="1:10" ht="16.5" customHeight="1">
      <c r="A39" s="540"/>
      <c r="B39" s="539" t="s">
        <v>1634</v>
      </c>
      <c r="C39" s="518" t="s">
        <v>845</v>
      </c>
      <c r="D39" s="446" t="s">
        <v>846</v>
      </c>
      <c r="E39" s="446">
        <v>0.5</v>
      </c>
      <c r="F39" s="447">
        <v>75</v>
      </c>
      <c r="G39" s="446">
        <f>E39*F39</f>
        <v>37.5</v>
      </c>
      <c r="H39" s="446">
        <f>G39</f>
        <v>37.5</v>
      </c>
      <c r="I39" s="446"/>
      <c r="J39" s="472"/>
    </row>
    <row r="40" spans="1:10" ht="16.5" customHeight="1">
      <c r="A40" s="538"/>
      <c r="B40" s="537"/>
      <c r="C40" s="536"/>
      <c r="D40" s="534"/>
      <c r="E40" s="534"/>
      <c r="F40" s="535"/>
      <c r="G40" s="534"/>
      <c r="H40" s="534"/>
      <c r="I40" s="534"/>
      <c r="J40" s="474"/>
    </row>
    <row r="41" spans="1:10" ht="16.5" customHeight="1">
      <c r="A41" s="533"/>
      <c r="B41" s="425" t="s">
        <v>847</v>
      </c>
      <c r="C41" s="532"/>
      <c r="D41" s="530"/>
      <c r="E41" s="530"/>
      <c r="F41" s="531"/>
      <c r="G41" s="530"/>
      <c r="H41" s="421">
        <f>SUM(H37:H40)</f>
        <v>387.5</v>
      </c>
      <c r="I41" s="421">
        <f>SUM(I37:I40)</f>
        <v>0</v>
      </c>
      <c r="J41" s="469">
        <f>SUM(J37:J40)</f>
        <v>0</v>
      </c>
    </row>
    <row r="42" spans="1:10" ht="17.25">
      <c r="A42" s="418"/>
      <c r="B42" s="399" t="s">
        <v>848</v>
      </c>
      <c r="C42" s="398"/>
      <c r="D42" s="396"/>
      <c r="E42" s="396"/>
      <c r="F42" s="397"/>
      <c r="G42" s="396"/>
      <c r="H42" s="396">
        <f>SUM(H41,H34,H30,H25)</f>
        <v>7537.5</v>
      </c>
      <c r="I42" s="396">
        <f>I41+I34+I30+I25</f>
        <v>0</v>
      </c>
      <c r="J42" s="529">
        <f>J41+J34+J30+J25</f>
        <v>0</v>
      </c>
    </row>
    <row r="43" spans="1:10" ht="17.25">
      <c r="A43" s="418"/>
      <c r="B43" s="406"/>
      <c r="C43" s="406"/>
      <c r="D43" s="409"/>
      <c r="E43" s="409"/>
      <c r="F43" s="410"/>
      <c r="G43" s="409"/>
      <c r="H43" s="409"/>
      <c r="I43" s="409"/>
      <c r="J43" s="408"/>
    </row>
    <row r="44" spans="1:10" ht="17.25">
      <c r="A44" s="418" t="s">
        <v>849</v>
      </c>
      <c r="B44" s="406"/>
      <c r="C44" s="393"/>
      <c r="D44" s="390"/>
      <c r="E44" s="390"/>
      <c r="F44" s="391"/>
      <c r="G44" s="390"/>
      <c r="H44" s="390"/>
      <c r="I44" s="390"/>
      <c r="J44" s="389"/>
    </row>
    <row r="45" spans="1:10" ht="17.25">
      <c r="A45" s="394"/>
      <c r="B45" s="403" t="s">
        <v>1635</v>
      </c>
      <c r="C45" s="528" t="s">
        <v>850</v>
      </c>
      <c r="D45" s="432"/>
      <c r="E45" s="527">
        <v>30</v>
      </c>
      <c r="F45" s="433">
        <v>32</v>
      </c>
      <c r="G45" s="401">
        <f t="shared" ref="G45:G51" si="0">E45*F45</f>
        <v>960</v>
      </c>
      <c r="H45" s="401">
        <f t="shared" ref="H45:H51" si="1">G45</f>
        <v>960</v>
      </c>
      <c r="I45" s="401"/>
      <c r="J45" s="400"/>
    </row>
    <row r="46" spans="1:10" ht="17.25">
      <c r="A46" s="394"/>
      <c r="B46" s="403" t="s">
        <v>1636</v>
      </c>
      <c r="C46" s="526" t="s">
        <v>851</v>
      </c>
      <c r="D46" s="524" t="s">
        <v>66</v>
      </c>
      <c r="E46" s="525">
        <v>30</v>
      </c>
      <c r="F46" s="524">
        <v>26</v>
      </c>
      <c r="G46" s="390">
        <f t="shared" si="0"/>
        <v>780</v>
      </c>
      <c r="H46" s="390">
        <f t="shared" si="1"/>
        <v>780</v>
      </c>
      <c r="I46" s="390"/>
      <c r="J46" s="389"/>
    </row>
    <row r="47" spans="1:10" ht="17.25">
      <c r="A47" s="394"/>
      <c r="B47" s="403" t="s">
        <v>1637</v>
      </c>
      <c r="C47" s="523" t="s">
        <v>852</v>
      </c>
      <c r="D47" s="521"/>
      <c r="E47" s="522">
        <v>5</v>
      </c>
      <c r="F47" s="521">
        <v>200</v>
      </c>
      <c r="G47" s="401">
        <f t="shared" si="0"/>
        <v>1000</v>
      </c>
      <c r="H47" s="401">
        <f t="shared" si="1"/>
        <v>1000</v>
      </c>
      <c r="I47" s="401"/>
      <c r="J47" s="400"/>
    </row>
    <row r="48" spans="1:10" ht="17.25">
      <c r="A48" s="394"/>
      <c r="B48" s="403" t="s">
        <v>1638</v>
      </c>
      <c r="C48" s="519" t="s">
        <v>853</v>
      </c>
      <c r="D48" s="466"/>
      <c r="E48" s="450">
        <v>10</v>
      </c>
      <c r="F48" s="451">
        <v>150</v>
      </c>
      <c r="G48" s="390">
        <f t="shared" si="0"/>
        <v>1500</v>
      </c>
      <c r="H48" s="390">
        <f t="shared" si="1"/>
        <v>1500</v>
      </c>
      <c r="I48" s="390"/>
      <c r="J48" s="389"/>
    </row>
    <row r="49" spans="1:10" ht="17.25">
      <c r="A49" s="394"/>
      <c r="B49" s="403" t="s">
        <v>1639</v>
      </c>
      <c r="C49" s="518" t="s">
        <v>854</v>
      </c>
      <c r="D49" s="446"/>
      <c r="E49" s="446">
        <v>5</v>
      </c>
      <c r="F49" s="447">
        <v>110</v>
      </c>
      <c r="G49" s="401">
        <f t="shared" si="0"/>
        <v>550</v>
      </c>
      <c r="H49" s="401">
        <f t="shared" si="1"/>
        <v>550</v>
      </c>
      <c r="I49" s="401"/>
      <c r="J49" s="520"/>
    </row>
    <row r="50" spans="1:10" ht="17.25">
      <c r="A50" s="394"/>
      <c r="B50" s="403" t="s">
        <v>1640</v>
      </c>
      <c r="C50" s="519" t="s">
        <v>855</v>
      </c>
      <c r="D50" s="466"/>
      <c r="E50" s="450">
        <v>30</v>
      </c>
      <c r="F50" s="451">
        <v>40</v>
      </c>
      <c r="G50" s="390">
        <f t="shared" si="0"/>
        <v>1200</v>
      </c>
      <c r="H50" s="390">
        <f t="shared" si="1"/>
        <v>1200</v>
      </c>
      <c r="I50" s="390"/>
      <c r="J50" s="389"/>
    </row>
    <row r="51" spans="1:10" ht="17.25">
      <c r="A51" s="394"/>
      <c r="B51" s="403" t="s">
        <v>1641</v>
      </c>
      <c r="C51" s="518" t="s">
        <v>856</v>
      </c>
      <c r="D51" s="446"/>
      <c r="E51" s="446">
        <v>5</v>
      </c>
      <c r="F51" s="447">
        <v>110</v>
      </c>
      <c r="G51" s="401">
        <f t="shared" si="0"/>
        <v>550</v>
      </c>
      <c r="H51" s="401">
        <f t="shared" si="1"/>
        <v>550</v>
      </c>
      <c r="I51" s="401"/>
      <c r="J51" s="400"/>
    </row>
    <row r="52" spans="1:10" ht="16.899999999999999" customHeight="1">
      <c r="A52" s="394"/>
      <c r="B52" s="393"/>
      <c r="C52" s="392"/>
      <c r="D52" s="390"/>
      <c r="E52" s="390"/>
      <c r="F52" s="391"/>
      <c r="G52" s="390"/>
      <c r="H52" s="390"/>
      <c r="I52" s="390"/>
      <c r="J52" s="389"/>
    </row>
    <row r="53" spans="1:10" ht="17.25">
      <c r="A53" s="418"/>
      <c r="B53" s="399" t="s">
        <v>857</v>
      </c>
      <c r="C53" s="398"/>
      <c r="D53" s="396"/>
      <c r="E53" s="396"/>
      <c r="F53" s="397"/>
      <c r="G53" s="396"/>
      <c r="H53" s="396">
        <f>SUM(H45:H52)</f>
        <v>6540</v>
      </c>
      <c r="I53" s="396">
        <f>SUM(I45:I52)</f>
        <v>0</v>
      </c>
      <c r="J53" s="395">
        <f>SUM(J45:J52)</f>
        <v>0</v>
      </c>
    </row>
    <row r="54" spans="1:10" ht="17.25">
      <c r="A54" s="418"/>
      <c r="B54" s="406"/>
      <c r="C54" s="406"/>
      <c r="D54" s="409"/>
      <c r="E54" s="409"/>
      <c r="F54" s="410"/>
      <c r="G54" s="409"/>
      <c r="H54" s="409"/>
      <c r="I54" s="409"/>
      <c r="J54" s="408"/>
    </row>
    <row r="55" spans="1:10" ht="18.75">
      <c r="A55" s="517"/>
      <c r="B55" s="386"/>
      <c r="C55" s="386" t="s">
        <v>46</v>
      </c>
      <c r="D55" s="384"/>
      <c r="E55" s="384"/>
      <c r="F55" s="385"/>
      <c r="G55" s="384"/>
      <c r="H55" s="384">
        <f>H17+H42+H53+H8</f>
        <v>20595.5</v>
      </c>
      <c r="I55" s="384">
        <f>I17+I42+I53</f>
        <v>0</v>
      </c>
      <c r="J55" s="384">
        <f>J17+J42+J53</f>
        <v>0</v>
      </c>
    </row>
    <row r="56" spans="1:10" ht="18.75">
      <c r="A56" s="517"/>
      <c r="B56" s="386"/>
      <c r="C56" s="386"/>
      <c r="D56" s="409"/>
      <c r="E56" s="409"/>
      <c r="F56" s="410"/>
      <c r="G56" s="409"/>
      <c r="H56" s="409"/>
      <c r="I56" s="409"/>
      <c r="J56" s="408"/>
    </row>
    <row r="57" spans="1:10" ht="17.25">
      <c r="A57" s="1231" t="s">
        <v>47</v>
      </c>
      <c r="B57" s="1232"/>
      <c r="C57" s="1232"/>
      <c r="D57" s="516"/>
      <c r="E57" s="514"/>
      <c r="F57" s="515"/>
      <c r="G57" s="514"/>
      <c r="H57" s="514"/>
      <c r="I57" s="514"/>
      <c r="J57" s="513"/>
    </row>
    <row r="58" spans="1:10" ht="17.25">
      <c r="A58" s="418"/>
      <c r="B58" s="406"/>
      <c r="C58" s="406"/>
      <c r="D58" s="409"/>
      <c r="E58" s="409"/>
      <c r="F58" s="410"/>
      <c r="G58" s="409"/>
      <c r="H58" s="409"/>
      <c r="I58" s="409"/>
      <c r="J58" s="408"/>
    </row>
    <row r="59" spans="1:10" ht="17.25">
      <c r="A59" s="418" t="s">
        <v>858</v>
      </c>
      <c r="B59" s="406"/>
      <c r="C59" s="393"/>
      <c r="D59" s="390"/>
      <c r="E59" s="390"/>
      <c r="F59" s="391"/>
      <c r="G59" s="390"/>
      <c r="H59" s="390"/>
      <c r="I59" s="390"/>
      <c r="J59" s="389"/>
    </row>
    <row r="60" spans="1:10" ht="17.25">
      <c r="A60" s="404"/>
      <c r="B60" s="512" t="s">
        <v>1642</v>
      </c>
      <c r="C60" s="405" t="s">
        <v>859</v>
      </c>
      <c r="D60" s="401" t="s">
        <v>860</v>
      </c>
      <c r="E60" s="401">
        <v>15</v>
      </c>
      <c r="F60" s="402">
        <v>80</v>
      </c>
      <c r="G60" s="401">
        <f t="shared" ref="G60:G68" si="2">E60*F60</f>
        <v>1200</v>
      </c>
      <c r="H60" s="401">
        <f t="shared" ref="H60:H68" si="3">G60*1.13</f>
        <v>1355.9999999999998</v>
      </c>
      <c r="I60" s="401"/>
      <c r="J60" s="400"/>
    </row>
    <row r="61" spans="1:10" ht="17.25">
      <c r="A61" s="404"/>
      <c r="B61" s="512" t="s">
        <v>1643</v>
      </c>
      <c r="C61" s="392" t="s">
        <v>861</v>
      </c>
      <c r="D61" s="390" t="s">
        <v>862</v>
      </c>
      <c r="E61" s="390">
        <v>1100</v>
      </c>
      <c r="F61" s="391">
        <v>1</v>
      </c>
      <c r="G61" s="390">
        <f t="shared" si="2"/>
        <v>1100</v>
      </c>
      <c r="H61" s="390">
        <f t="shared" si="3"/>
        <v>1242.9999999999998</v>
      </c>
      <c r="I61" s="390"/>
      <c r="J61" s="389"/>
    </row>
    <row r="62" spans="1:10" ht="17.25">
      <c r="A62" s="404"/>
      <c r="B62" s="512" t="s">
        <v>1644</v>
      </c>
      <c r="C62" s="405" t="s">
        <v>863</v>
      </c>
      <c r="D62" s="401" t="s">
        <v>864</v>
      </c>
      <c r="E62" s="401">
        <v>5</v>
      </c>
      <c r="F62" s="402">
        <v>6</v>
      </c>
      <c r="G62" s="401">
        <f t="shared" si="2"/>
        <v>30</v>
      </c>
      <c r="H62" s="401">
        <f t="shared" si="3"/>
        <v>33.9</v>
      </c>
      <c r="I62" s="401"/>
      <c r="J62" s="400"/>
    </row>
    <row r="63" spans="1:10" ht="17.25">
      <c r="A63" s="404"/>
      <c r="B63" s="512" t="s">
        <v>1645</v>
      </c>
      <c r="C63" s="392" t="s">
        <v>865</v>
      </c>
      <c r="D63" s="390" t="s">
        <v>864</v>
      </c>
      <c r="E63" s="390">
        <v>4</v>
      </c>
      <c r="F63" s="391">
        <v>1</v>
      </c>
      <c r="G63" s="390">
        <f t="shared" si="2"/>
        <v>4</v>
      </c>
      <c r="H63" s="390">
        <f t="shared" si="3"/>
        <v>4.5199999999999996</v>
      </c>
      <c r="I63" s="390"/>
      <c r="J63" s="389"/>
    </row>
    <row r="64" spans="1:10" ht="17.25">
      <c r="A64" s="404"/>
      <c r="B64" s="512" t="s">
        <v>1646</v>
      </c>
      <c r="C64" s="405" t="s">
        <v>866</v>
      </c>
      <c r="D64" s="401" t="s">
        <v>818</v>
      </c>
      <c r="E64" s="401">
        <v>0.25</v>
      </c>
      <c r="F64" s="402">
        <v>160</v>
      </c>
      <c r="G64" s="401">
        <f t="shared" si="2"/>
        <v>40</v>
      </c>
      <c r="H64" s="401">
        <f t="shared" si="3"/>
        <v>45.199999999999996</v>
      </c>
      <c r="I64" s="401"/>
      <c r="J64" s="400"/>
    </row>
    <row r="65" spans="1:10" ht="17.25">
      <c r="A65" s="404"/>
      <c r="B65" s="512" t="s">
        <v>1647</v>
      </c>
      <c r="C65" s="392" t="s">
        <v>867</v>
      </c>
      <c r="D65" s="390" t="s">
        <v>868</v>
      </c>
      <c r="E65" s="390">
        <v>2.4</v>
      </c>
      <c r="F65" s="391">
        <v>30</v>
      </c>
      <c r="G65" s="390">
        <f t="shared" si="2"/>
        <v>72</v>
      </c>
      <c r="H65" s="390">
        <f t="shared" si="3"/>
        <v>81.359999999999985</v>
      </c>
      <c r="I65" s="390"/>
      <c r="J65" s="389"/>
    </row>
    <row r="66" spans="1:10" ht="17.25">
      <c r="A66" s="404"/>
      <c r="B66" s="512" t="s">
        <v>1648</v>
      </c>
      <c r="C66" s="405" t="s">
        <v>869</v>
      </c>
      <c r="D66" s="401" t="s">
        <v>870</v>
      </c>
      <c r="E66" s="401">
        <v>0.25</v>
      </c>
      <c r="F66" s="402">
        <v>1</v>
      </c>
      <c r="G66" s="401">
        <f t="shared" si="2"/>
        <v>0.25</v>
      </c>
      <c r="H66" s="401">
        <f t="shared" si="3"/>
        <v>0.28249999999999997</v>
      </c>
      <c r="I66" s="401"/>
      <c r="J66" s="400"/>
    </row>
    <row r="67" spans="1:10" ht="17.25">
      <c r="A67" s="404"/>
      <c r="B67" s="512" t="s">
        <v>1649</v>
      </c>
      <c r="C67" s="392" t="s">
        <v>871</v>
      </c>
      <c r="D67" s="390" t="s">
        <v>872</v>
      </c>
      <c r="E67" s="390">
        <v>84</v>
      </c>
      <c r="F67" s="391">
        <v>1</v>
      </c>
      <c r="G67" s="390">
        <f t="shared" si="2"/>
        <v>84</v>
      </c>
      <c r="H67" s="390">
        <f t="shared" si="3"/>
        <v>94.919999999999987</v>
      </c>
      <c r="I67" s="390"/>
      <c r="J67" s="389"/>
    </row>
    <row r="68" spans="1:10" ht="17.25">
      <c r="A68" s="404"/>
      <c r="B68" s="512" t="s">
        <v>1650</v>
      </c>
      <c r="C68" s="405" t="s">
        <v>873</v>
      </c>
      <c r="D68" s="401" t="s">
        <v>874</v>
      </c>
      <c r="E68" s="401">
        <v>35</v>
      </c>
      <c r="F68" s="402">
        <v>1</v>
      </c>
      <c r="G68" s="401">
        <f t="shared" si="2"/>
        <v>35</v>
      </c>
      <c r="H68" s="401">
        <f t="shared" si="3"/>
        <v>39.549999999999997</v>
      </c>
      <c r="I68" s="401">
        <v>12.71</v>
      </c>
      <c r="J68" s="400"/>
    </row>
    <row r="69" spans="1:10" ht="17.25">
      <c r="A69" s="394"/>
      <c r="B69" s="393"/>
      <c r="C69" s="392"/>
      <c r="D69" s="390"/>
      <c r="E69" s="390"/>
      <c r="F69" s="391"/>
      <c r="G69" s="390"/>
      <c r="H69" s="390"/>
      <c r="I69" s="390"/>
      <c r="J69" s="389"/>
    </row>
    <row r="70" spans="1:10" ht="17.25">
      <c r="A70" s="394"/>
      <c r="B70" s="399" t="s">
        <v>875</v>
      </c>
      <c r="C70" s="398"/>
      <c r="D70" s="396"/>
      <c r="E70" s="396"/>
      <c r="F70" s="397"/>
      <c r="G70" s="396"/>
      <c r="H70" s="396">
        <f>SUM(H60:H69)</f>
        <v>2898.7324999999996</v>
      </c>
      <c r="I70" s="396">
        <f>SUM(I60:I69)</f>
        <v>12.71</v>
      </c>
      <c r="J70" s="395">
        <f>SUM(J60:J69)</f>
        <v>0</v>
      </c>
    </row>
    <row r="71" spans="1:10" ht="17.25">
      <c r="A71" s="418"/>
      <c r="B71" s="406"/>
      <c r="C71" s="406"/>
      <c r="D71" s="409"/>
      <c r="E71" s="409"/>
      <c r="F71" s="410"/>
      <c r="G71" s="409"/>
      <c r="H71" s="409"/>
      <c r="I71" s="409"/>
      <c r="J71" s="408"/>
    </row>
    <row r="72" spans="1:10" ht="17.25">
      <c r="A72" s="418" t="s">
        <v>56</v>
      </c>
      <c r="B72" s="406"/>
      <c r="C72" s="393"/>
      <c r="D72" s="390"/>
      <c r="E72" s="390"/>
      <c r="F72" s="391"/>
      <c r="G72" s="390"/>
      <c r="H72" s="390"/>
      <c r="I72" s="390"/>
      <c r="J72" s="389"/>
    </row>
    <row r="73" spans="1:10" ht="17.25">
      <c r="A73" s="404"/>
      <c r="B73" s="403" t="s">
        <v>1651</v>
      </c>
      <c r="C73" s="405" t="s">
        <v>876</v>
      </c>
      <c r="D73" s="401" t="s">
        <v>877</v>
      </c>
      <c r="E73" s="401">
        <v>45</v>
      </c>
      <c r="F73" s="402">
        <v>9</v>
      </c>
      <c r="G73" s="401">
        <f>E73*F73</f>
        <v>405</v>
      </c>
      <c r="H73" s="401">
        <f>G73*1.13</f>
        <v>457.65</v>
      </c>
      <c r="I73" s="401"/>
      <c r="J73" s="400"/>
    </row>
    <row r="74" spans="1:10" ht="17.25">
      <c r="A74" s="404"/>
      <c r="B74" s="393" t="s">
        <v>1652</v>
      </c>
      <c r="C74" s="392" t="s">
        <v>878</v>
      </c>
      <c r="D74" s="390" t="s">
        <v>879</v>
      </c>
      <c r="E74" s="390">
        <v>30</v>
      </c>
      <c r="F74" s="391">
        <v>1</v>
      </c>
      <c r="G74" s="390">
        <f>E74*F74</f>
        <v>30</v>
      </c>
      <c r="H74" s="390">
        <f>G74*1.13</f>
        <v>33.9</v>
      </c>
      <c r="I74" s="390">
        <v>14.05</v>
      </c>
      <c r="J74" s="389"/>
    </row>
    <row r="75" spans="1:10" ht="17.25">
      <c r="A75" s="394"/>
      <c r="B75" s="508"/>
      <c r="C75" s="403"/>
      <c r="D75" s="401" t="s">
        <v>103</v>
      </c>
      <c r="E75" s="401"/>
      <c r="F75" s="402"/>
      <c r="G75" s="401"/>
      <c r="H75" s="401"/>
      <c r="I75" s="401">
        <v>10</v>
      </c>
      <c r="J75" s="400"/>
    </row>
    <row r="76" spans="1:10" ht="17.25">
      <c r="A76" s="394"/>
      <c r="B76" s="399" t="s">
        <v>57</v>
      </c>
      <c r="C76" s="398"/>
      <c r="D76" s="396"/>
      <c r="E76" s="396"/>
      <c r="F76" s="397"/>
      <c r="G76" s="396"/>
      <c r="H76" s="396">
        <f>SUM(H73:H75)</f>
        <v>491.54999999999995</v>
      </c>
      <c r="I76" s="396">
        <f>SUM(I73:I75)</f>
        <v>24.05</v>
      </c>
      <c r="J76" s="395">
        <f>SUM(J73:J75)</f>
        <v>0</v>
      </c>
    </row>
    <row r="77" spans="1:10" ht="17.25">
      <c r="A77" s="418"/>
      <c r="B77" s="406"/>
      <c r="C77" s="406"/>
      <c r="D77" s="409"/>
      <c r="E77" s="409"/>
      <c r="F77" s="410"/>
      <c r="G77" s="409"/>
      <c r="H77" s="409"/>
      <c r="I77" s="409"/>
      <c r="J77" s="408"/>
    </row>
    <row r="78" spans="1:10" ht="17.25">
      <c r="A78" s="418" t="s">
        <v>880</v>
      </c>
      <c r="B78" s="406"/>
      <c r="C78" s="393"/>
      <c r="D78" s="390"/>
      <c r="E78" s="390"/>
      <c r="F78" s="391"/>
      <c r="G78" s="390"/>
      <c r="H78" s="390"/>
      <c r="I78" s="390"/>
      <c r="J78" s="389"/>
    </row>
    <row r="79" spans="1:10" ht="17.25">
      <c r="A79" s="407" t="s">
        <v>658</v>
      </c>
      <c r="B79" s="406"/>
      <c r="C79" s="393"/>
      <c r="D79" s="390"/>
      <c r="E79" s="390"/>
      <c r="F79" s="391"/>
      <c r="G79" s="390"/>
      <c r="H79" s="390"/>
      <c r="I79" s="390"/>
      <c r="J79" s="389"/>
    </row>
    <row r="80" spans="1:10" ht="17.25">
      <c r="A80" s="412"/>
      <c r="B80" s="403" t="s">
        <v>1653</v>
      </c>
      <c r="C80" s="405" t="s">
        <v>458</v>
      </c>
      <c r="D80" s="401" t="s">
        <v>881</v>
      </c>
      <c r="E80" s="401">
        <v>0.25</v>
      </c>
      <c r="F80" s="402">
        <v>50</v>
      </c>
      <c r="G80" s="401">
        <f>E80*F80</f>
        <v>12.5</v>
      </c>
      <c r="H80" s="401">
        <f>G80*1.13</f>
        <v>14.124999999999998</v>
      </c>
      <c r="I80" s="401"/>
      <c r="J80" s="400"/>
    </row>
    <row r="81" spans="1:10" ht="17.25">
      <c r="A81" s="412"/>
      <c r="B81" s="511"/>
      <c r="C81" s="392"/>
      <c r="D81" s="390"/>
      <c r="E81" s="390"/>
      <c r="F81" s="391"/>
      <c r="G81" s="390"/>
      <c r="H81" s="390"/>
      <c r="I81" s="390"/>
      <c r="J81" s="389"/>
    </row>
    <row r="82" spans="1:10" ht="17.25">
      <c r="A82" s="411"/>
      <c r="B82" s="1159" t="s">
        <v>882</v>
      </c>
      <c r="C82" s="398"/>
      <c r="D82" s="396"/>
      <c r="E82" s="396"/>
      <c r="F82" s="397"/>
      <c r="G82" s="396"/>
      <c r="H82" s="396">
        <f>SUM(H80:H81)</f>
        <v>14.124999999999998</v>
      </c>
      <c r="I82" s="396">
        <f>SUM(I80:I81)</f>
        <v>0</v>
      </c>
      <c r="J82" s="395">
        <f>SUM(J80:J81)</f>
        <v>0</v>
      </c>
    </row>
    <row r="83" spans="1:10" ht="17.25">
      <c r="A83" s="418"/>
      <c r="B83" s="406"/>
      <c r="C83" s="406"/>
      <c r="D83" s="409"/>
      <c r="E83" s="409"/>
      <c r="F83" s="410"/>
      <c r="G83" s="409"/>
      <c r="H83" s="409"/>
      <c r="I83" s="409"/>
      <c r="J83" s="408"/>
    </row>
    <row r="84" spans="1:10" ht="34.5">
      <c r="A84" s="510" t="s">
        <v>883</v>
      </c>
      <c r="B84" s="406"/>
      <c r="C84" s="393"/>
      <c r="D84" s="390"/>
      <c r="E84" s="390"/>
      <c r="F84" s="391"/>
      <c r="G84" s="390"/>
      <c r="H84" s="390"/>
      <c r="I84" s="390"/>
      <c r="J84" s="389"/>
    </row>
    <row r="85" spans="1:10" ht="17.25">
      <c r="A85" s="412"/>
      <c r="B85" s="403" t="s">
        <v>1654</v>
      </c>
      <c r="C85" s="492" t="s">
        <v>884</v>
      </c>
      <c r="D85" s="401" t="s">
        <v>885</v>
      </c>
      <c r="E85" s="401">
        <v>2.4700000000000002</v>
      </c>
      <c r="F85" s="402">
        <v>10</v>
      </c>
      <c r="G85" s="401">
        <f>E85*F85</f>
        <v>24.700000000000003</v>
      </c>
      <c r="H85" s="401">
        <f>G85*1.13</f>
        <v>27.911000000000001</v>
      </c>
      <c r="I85" s="401"/>
      <c r="J85" s="400"/>
    </row>
    <row r="86" spans="1:10" ht="17.25">
      <c r="A86" s="412"/>
      <c r="B86" s="403" t="s">
        <v>1655</v>
      </c>
      <c r="C86" s="392" t="s">
        <v>886</v>
      </c>
      <c r="D86" s="390" t="s">
        <v>887</v>
      </c>
      <c r="E86" s="390">
        <v>60</v>
      </c>
      <c r="F86" s="391">
        <v>2</v>
      </c>
      <c r="G86" s="390">
        <f>E86*F86</f>
        <v>120</v>
      </c>
      <c r="H86" s="390">
        <f>G86*1.13</f>
        <v>135.6</v>
      </c>
      <c r="I86" s="390"/>
      <c r="J86" s="389"/>
    </row>
    <row r="87" spans="1:10" ht="34.5">
      <c r="A87" s="412"/>
      <c r="B87" s="403" t="s">
        <v>1656</v>
      </c>
      <c r="C87" s="405" t="s">
        <v>888</v>
      </c>
      <c r="D87" s="416" t="s">
        <v>889</v>
      </c>
      <c r="E87" s="401">
        <v>16</v>
      </c>
      <c r="F87" s="402">
        <v>1</v>
      </c>
      <c r="G87" s="401">
        <f>E87*F87</f>
        <v>16</v>
      </c>
      <c r="H87" s="401">
        <f>G87*1.13</f>
        <v>18.079999999999998</v>
      </c>
      <c r="I87" s="401"/>
      <c r="J87" s="400"/>
    </row>
    <row r="88" spans="1:10" ht="34.5">
      <c r="A88" s="412"/>
      <c r="B88" s="403" t="s">
        <v>1657</v>
      </c>
      <c r="C88" s="392" t="s">
        <v>890</v>
      </c>
      <c r="D88" s="417" t="s">
        <v>889</v>
      </c>
      <c r="E88" s="390">
        <v>7</v>
      </c>
      <c r="F88" s="391">
        <v>1</v>
      </c>
      <c r="G88" s="390">
        <f>E88*F88</f>
        <v>7</v>
      </c>
      <c r="H88" s="390">
        <f>G88*1.13</f>
        <v>7.9099999999999993</v>
      </c>
      <c r="I88" s="390"/>
      <c r="J88" s="389"/>
    </row>
    <row r="89" spans="1:10" ht="34.5">
      <c r="A89" s="412"/>
      <c r="B89" s="403" t="s">
        <v>1658</v>
      </c>
      <c r="C89" s="405" t="s">
        <v>891</v>
      </c>
      <c r="D89" s="416" t="s">
        <v>889</v>
      </c>
      <c r="E89" s="401">
        <v>9</v>
      </c>
      <c r="F89" s="402">
        <v>1</v>
      </c>
      <c r="G89" s="401">
        <f>E89*F89</f>
        <v>9</v>
      </c>
      <c r="H89" s="401">
        <f>G89*1.13</f>
        <v>10.169999999999998</v>
      </c>
      <c r="I89" s="401"/>
      <c r="J89" s="400"/>
    </row>
    <row r="90" spans="1:10" ht="17.25">
      <c r="A90" s="411"/>
      <c r="B90" s="393"/>
      <c r="C90" s="393"/>
      <c r="D90" s="390"/>
      <c r="E90" s="390"/>
      <c r="F90" s="391"/>
      <c r="G90" s="390"/>
      <c r="H90" s="390"/>
      <c r="I90" s="390"/>
      <c r="J90" s="389"/>
    </row>
    <row r="91" spans="1:10" ht="17.25">
      <c r="A91" s="411"/>
      <c r="B91" s="1159" t="s">
        <v>892</v>
      </c>
      <c r="C91" s="398"/>
      <c r="D91" s="396"/>
      <c r="E91" s="396"/>
      <c r="F91" s="397"/>
      <c r="G91" s="396"/>
      <c r="H91" s="396">
        <f>SUM(H85:H90)</f>
        <v>199.67099999999999</v>
      </c>
      <c r="I91" s="396">
        <f>SUM(I85:I90)</f>
        <v>0</v>
      </c>
      <c r="J91" s="395">
        <f>SUM(J85:J90)</f>
        <v>0</v>
      </c>
    </row>
    <row r="92" spans="1:10" ht="17.25">
      <c r="A92" s="411"/>
      <c r="B92" s="406"/>
      <c r="C92" s="406"/>
      <c r="D92" s="409"/>
      <c r="E92" s="409"/>
      <c r="F92" s="410"/>
      <c r="G92" s="409"/>
      <c r="H92" s="409"/>
      <c r="I92" s="409"/>
      <c r="J92" s="408"/>
    </row>
    <row r="93" spans="1:10" ht="17.25">
      <c r="A93" s="407" t="s">
        <v>893</v>
      </c>
      <c r="B93" s="406"/>
      <c r="C93" s="393"/>
      <c r="D93" s="390"/>
      <c r="E93" s="390"/>
      <c r="F93" s="391"/>
      <c r="G93" s="390"/>
      <c r="H93" s="390"/>
      <c r="I93" s="390"/>
      <c r="J93" s="389"/>
    </row>
    <row r="94" spans="1:10" ht="17.25">
      <c r="A94" s="412"/>
      <c r="B94" s="403" t="s">
        <v>1659</v>
      </c>
      <c r="C94" s="403" t="s">
        <v>894</v>
      </c>
      <c r="D94" s="401" t="s">
        <v>887</v>
      </c>
      <c r="E94" s="401">
        <v>80</v>
      </c>
      <c r="F94" s="402">
        <v>1</v>
      </c>
      <c r="G94" s="401">
        <f t="shared" ref="G94:G101" si="4">E94*F94</f>
        <v>80</v>
      </c>
      <c r="H94" s="401">
        <f t="shared" ref="H94:H101" si="5">G94*1.13</f>
        <v>90.399999999999991</v>
      </c>
      <c r="I94" s="401"/>
      <c r="J94" s="400"/>
    </row>
    <row r="95" spans="1:10" ht="17.25">
      <c r="A95" s="412"/>
      <c r="B95" s="403" t="s">
        <v>1661</v>
      </c>
      <c r="C95" s="392" t="s">
        <v>895</v>
      </c>
      <c r="D95" s="390" t="s">
        <v>887</v>
      </c>
      <c r="E95" s="390">
        <v>80</v>
      </c>
      <c r="F95" s="391">
        <v>1</v>
      </c>
      <c r="G95" s="390">
        <f t="shared" si="4"/>
        <v>80</v>
      </c>
      <c r="H95" s="390">
        <f t="shared" si="5"/>
        <v>90.399999999999991</v>
      </c>
      <c r="I95" s="390"/>
      <c r="J95" s="389"/>
    </row>
    <row r="96" spans="1:10" ht="17.25">
      <c r="A96" s="412"/>
      <c r="B96" s="403" t="s">
        <v>1660</v>
      </c>
      <c r="C96" s="405" t="s">
        <v>896</v>
      </c>
      <c r="D96" s="401" t="s">
        <v>897</v>
      </c>
      <c r="E96" s="401">
        <v>0.69</v>
      </c>
      <c r="F96" s="402">
        <v>10</v>
      </c>
      <c r="G96" s="401">
        <f t="shared" si="4"/>
        <v>6.8999999999999995</v>
      </c>
      <c r="H96" s="401">
        <f t="shared" si="5"/>
        <v>7.7969999999999988</v>
      </c>
      <c r="I96" s="401"/>
      <c r="J96" s="400"/>
    </row>
    <row r="97" spans="1:10" ht="17.25">
      <c r="A97" s="412"/>
      <c r="B97" s="403" t="s">
        <v>1662</v>
      </c>
      <c r="C97" s="392" t="s">
        <v>898</v>
      </c>
      <c r="D97" s="390" t="s">
        <v>899</v>
      </c>
      <c r="E97" s="390">
        <v>18</v>
      </c>
      <c r="F97" s="391">
        <v>3</v>
      </c>
      <c r="G97" s="390">
        <f t="shared" si="4"/>
        <v>54</v>
      </c>
      <c r="H97" s="390">
        <f t="shared" si="5"/>
        <v>61.019999999999996</v>
      </c>
      <c r="I97" s="390"/>
      <c r="J97" s="389"/>
    </row>
    <row r="98" spans="1:10" ht="17.25">
      <c r="A98" s="412"/>
      <c r="B98" s="403" t="s">
        <v>1663</v>
      </c>
      <c r="C98" s="405" t="s">
        <v>900</v>
      </c>
      <c r="D98" s="401" t="s">
        <v>901</v>
      </c>
      <c r="E98" s="401">
        <v>30</v>
      </c>
      <c r="F98" s="402">
        <v>2</v>
      </c>
      <c r="G98" s="401">
        <f t="shared" si="4"/>
        <v>60</v>
      </c>
      <c r="H98" s="401">
        <f t="shared" si="5"/>
        <v>67.8</v>
      </c>
      <c r="I98" s="401"/>
      <c r="J98" s="400"/>
    </row>
    <row r="99" spans="1:10" ht="17.25">
      <c r="A99" s="412"/>
      <c r="B99" s="403" t="s">
        <v>1664</v>
      </c>
      <c r="C99" s="392" t="s">
        <v>888</v>
      </c>
      <c r="D99" s="390" t="s">
        <v>889</v>
      </c>
      <c r="E99" s="390">
        <v>16</v>
      </c>
      <c r="F99" s="391">
        <v>1</v>
      </c>
      <c r="G99" s="390">
        <f t="shared" si="4"/>
        <v>16</v>
      </c>
      <c r="H99" s="390">
        <f t="shared" si="5"/>
        <v>18.079999999999998</v>
      </c>
      <c r="I99" s="390"/>
      <c r="J99" s="389"/>
    </row>
    <row r="100" spans="1:10" s="509" customFormat="1" ht="34.5">
      <c r="A100" s="394"/>
      <c r="B100" s="403" t="s">
        <v>1665</v>
      </c>
      <c r="C100" s="403" t="s">
        <v>890</v>
      </c>
      <c r="D100" s="416" t="s">
        <v>889</v>
      </c>
      <c r="E100" s="401">
        <v>7</v>
      </c>
      <c r="F100" s="402">
        <v>1</v>
      </c>
      <c r="G100" s="401">
        <f t="shared" si="4"/>
        <v>7</v>
      </c>
      <c r="H100" s="401">
        <f t="shared" si="5"/>
        <v>7.9099999999999993</v>
      </c>
      <c r="I100" s="401"/>
      <c r="J100" s="400"/>
    </row>
    <row r="101" spans="1:10" ht="34.5">
      <c r="A101" s="412"/>
      <c r="B101" s="403" t="s">
        <v>1666</v>
      </c>
      <c r="C101" s="392" t="s">
        <v>891</v>
      </c>
      <c r="D101" s="417" t="s">
        <v>889</v>
      </c>
      <c r="E101" s="390">
        <v>9</v>
      </c>
      <c r="F101" s="391">
        <v>1</v>
      </c>
      <c r="G101" s="390">
        <f t="shared" si="4"/>
        <v>9</v>
      </c>
      <c r="H101" s="390">
        <f t="shared" si="5"/>
        <v>10.169999999999998</v>
      </c>
      <c r="I101" s="390"/>
      <c r="J101" s="389"/>
    </row>
    <row r="102" spans="1:10" ht="17.25">
      <c r="A102" s="412"/>
      <c r="B102" s="508"/>
      <c r="C102" s="405"/>
      <c r="D102" s="416"/>
      <c r="E102" s="401"/>
      <c r="F102" s="402"/>
      <c r="G102" s="401"/>
      <c r="H102" s="401"/>
      <c r="I102" s="401"/>
      <c r="J102" s="400"/>
    </row>
    <row r="103" spans="1:10" ht="17.25">
      <c r="A103" s="394"/>
      <c r="B103" s="1159" t="s">
        <v>902</v>
      </c>
      <c r="C103" s="398"/>
      <c r="D103" s="396"/>
      <c r="E103" s="396"/>
      <c r="F103" s="397"/>
      <c r="G103" s="396"/>
      <c r="H103" s="396">
        <f>SUM(H94:H100)</f>
        <v>343.40699999999998</v>
      </c>
      <c r="I103" s="396">
        <f>SUM(I94:I100)</f>
        <v>0</v>
      </c>
      <c r="J103" s="395">
        <f>SUM(J94:J100)</f>
        <v>0</v>
      </c>
    </row>
    <row r="104" spans="1:10" ht="17.25">
      <c r="A104" s="411"/>
      <c r="B104" s="399" t="s">
        <v>903</v>
      </c>
      <c r="C104" s="398"/>
      <c r="D104" s="396"/>
      <c r="E104" s="396"/>
      <c r="F104" s="397"/>
      <c r="G104" s="396"/>
      <c r="H104" s="396">
        <f>H103+H91+H82</f>
        <v>557.20299999999997</v>
      </c>
      <c r="I104" s="396">
        <f>SUM(I90:I103)</f>
        <v>0</v>
      </c>
      <c r="J104" s="395">
        <f>SUM(J90:J103)</f>
        <v>0</v>
      </c>
    </row>
    <row r="105" spans="1:10" ht="17.25">
      <c r="A105" s="418"/>
      <c r="B105" s="406"/>
      <c r="C105" s="406"/>
      <c r="D105" s="409"/>
      <c r="E105" s="409"/>
      <c r="F105" s="410"/>
      <c r="G105" s="409"/>
      <c r="H105" s="409"/>
      <c r="I105" s="409"/>
      <c r="J105" s="408"/>
    </row>
    <row r="106" spans="1:10" ht="17.25">
      <c r="A106" s="418" t="s">
        <v>904</v>
      </c>
      <c r="B106" s="406"/>
      <c r="C106" s="393"/>
      <c r="D106" s="390"/>
      <c r="E106" s="390"/>
      <c r="F106" s="391"/>
      <c r="G106" s="390"/>
      <c r="H106" s="390"/>
      <c r="I106" s="390"/>
      <c r="J106" s="389"/>
    </row>
    <row r="107" spans="1:10" ht="17.25">
      <c r="A107" s="404"/>
      <c r="B107" s="403" t="s">
        <v>1667</v>
      </c>
      <c r="C107" s="405" t="s">
        <v>905</v>
      </c>
      <c r="D107" s="401" t="s">
        <v>906</v>
      </c>
      <c r="E107" s="401">
        <v>6.3</v>
      </c>
      <c r="F107" s="402">
        <v>14</v>
      </c>
      <c r="G107" s="401">
        <f t="shared" ref="G107:G114" si="6">E107*F107</f>
        <v>88.2</v>
      </c>
      <c r="H107" s="401">
        <f t="shared" ref="H107:H114" si="7">G107*1.13</f>
        <v>99.665999999999997</v>
      </c>
      <c r="I107" s="401"/>
      <c r="J107" s="400"/>
    </row>
    <row r="108" spans="1:10" ht="17.25">
      <c r="A108" s="404"/>
      <c r="B108" s="403" t="s">
        <v>1668</v>
      </c>
      <c r="C108" s="392" t="s">
        <v>907</v>
      </c>
      <c r="D108" s="390" t="s">
        <v>908</v>
      </c>
      <c r="E108" s="390">
        <v>3.99</v>
      </c>
      <c r="F108" s="391">
        <v>6</v>
      </c>
      <c r="G108" s="390">
        <f t="shared" si="6"/>
        <v>23.94</v>
      </c>
      <c r="H108" s="390">
        <f t="shared" si="7"/>
        <v>27.052199999999999</v>
      </c>
      <c r="I108" s="390"/>
      <c r="J108" s="389"/>
    </row>
    <row r="109" spans="1:10" ht="17.25">
      <c r="A109" s="404"/>
      <c r="B109" s="403" t="s">
        <v>1669</v>
      </c>
      <c r="C109" s="405" t="s">
        <v>909</v>
      </c>
      <c r="D109" s="401" t="s">
        <v>910</v>
      </c>
      <c r="E109" s="401">
        <v>4.5</v>
      </c>
      <c r="F109" s="402">
        <v>2</v>
      </c>
      <c r="G109" s="401">
        <f t="shared" si="6"/>
        <v>9</v>
      </c>
      <c r="H109" s="401">
        <f t="shared" si="7"/>
        <v>10.169999999999998</v>
      </c>
      <c r="I109" s="401"/>
      <c r="J109" s="400"/>
    </row>
    <row r="110" spans="1:10" ht="17.25">
      <c r="A110" s="404"/>
      <c r="B110" s="403" t="s">
        <v>1670</v>
      </c>
      <c r="C110" s="392" t="s">
        <v>103</v>
      </c>
      <c r="D110" s="390" t="s">
        <v>911</v>
      </c>
      <c r="E110" s="390">
        <v>0.05</v>
      </c>
      <c r="F110" s="391">
        <v>50</v>
      </c>
      <c r="G110" s="390">
        <f t="shared" si="6"/>
        <v>2.5</v>
      </c>
      <c r="H110" s="390">
        <f t="shared" si="7"/>
        <v>2.8249999999999997</v>
      </c>
      <c r="I110" s="390"/>
      <c r="J110" s="389"/>
    </row>
    <row r="111" spans="1:10" ht="17.25">
      <c r="A111" s="404"/>
      <c r="B111" s="403" t="s">
        <v>1671</v>
      </c>
      <c r="C111" s="405" t="s">
        <v>912</v>
      </c>
      <c r="D111" s="401" t="s">
        <v>913</v>
      </c>
      <c r="E111" s="401">
        <v>19.84</v>
      </c>
      <c r="F111" s="402">
        <v>1</v>
      </c>
      <c r="G111" s="401">
        <f t="shared" si="6"/>
        <v>19.84</v>
      </c>
      <c r="H111" s="401">
        <f t="shared" si="7"/>
        <v>22.419199999999996</v>
      </c>
      <c r="I111" s="401"/>
      <c r="J111" s="400"/>
    </row>
    <row r="112" spans="1:10" ht="17.25">
      <c r="A112" s="404"/>
      <c r="B112" s="403" t="s">
        <v>1672</v>
      </c>
      <c r="C112" s="392" t="s">
        <v>894</v>
      </c>
      <c r="D112" s="390" t="s">
        <v>914</v>
      </c>
      <c r="E112" s="390">
        <v>65</v>
      </c>
      <c r="F112" s="391">
        <v>1</v>
      </c>
      <c r="G112" s="390">
        <f t="shared" si="6"/>
        <v>65</v>
      </c>
      <c r="H112" s="390">
        <f t="shared" si="7"/>
        <v>73.449999999999989</v>
      </c>
      <c r="I112" s="390"/>
      <c r="J112" s="389"/>
    </row>
    <row r="113" spans="1:10" ht="17.25">
      <c r="A113" s="404"/>
      <c r="B113" s="403" t="s">
        <v>1673</v>
      </c>
      <c r="C113" s="405" t="s">
        <v>753</v>
      </c>
      <c r="D113" s="401" t="s">
        <v>915</v>
      </c>
      <c r="E113" s="401">
        <v>119.96</v>
      </c>
      <c r="F113" s="402">
        <v>1</v>
      </c>
      <c r="G113" s="401">
        <f t="shared" si="6"/>
        <v>119.96</v>
      </c>
      <c r="H113" s="401">
        <f t="shared" si="7"/>
        <v>135.55479999999997</v>
      </c>
      <c r="I113" s="401"/>
      <c r="J113" s="400"/>
    </row>
    <row r="114" spans="1:10" ht="17.25">
      <c r="A114" s="404"/>
      <c r="B114" s="403" t="s">
        <v>1674</v>
      </c>
      <c r="C114" s="392" t="s">
        <v>916</v>
      </c>
      <c r="D114" s="390" t="s">
        <v>917</v>
      </c>
      <c r="E114" s="390">
        <v>20</v>
      </c>
      <c r="F114" s="391">
        <v>1</v>
      </c>
      <c r="G114" s="390">
        <f t="shared" si="6"/>
        <v>20</v>
      </c>
      <c r="H114" s="390">
        <f t="shared" si="7"/>
        <v>22.599999999999998</v>
      </c>
      <c r="I114" s="390"/>
      <c r="J114" s="389"/>
    </row>
    <row r="115" spans="1:10" ht="17.25">
      <c r="A115" s="394"/>
      <c r="B115" s="403"/>
      <c r="C115" s="403"/>
      <c r="D115" s="401"/>
      <c r="E115" s="401"/>
      <c r="F115" s="402"/>
      <c r="G115" s="401"/>
      <c r="H115" s="401"/>
      <c r="I115" s="401"/>
      <c r="J115" s="400"/>
    </row>
    <row r="116" spans="1:10" ht="17.25">
      <c r="A116" s="394"/>
      <c r="B116" s="399" t="s">
        <v>918</v>
      </c>
      <c r="C116" s="398"/>
      <c r="D116" s="396"/>
      <c r="E116" s="396"/>
      <c r="F116" s="397"/>
      <c r="G116" s="396"/>
      <c r="H116" s="396">
        <f>SUM(H107:H115)</f>
        <v>393.73719999999992</v>
      </c>
      <c r="I116" s="396">
        <f>SUM(I107:I115)</f>
        <v>0</v>
      </c>
      <c r="J116" s="395">
        <f>SUM(J107:J115)</f>
        <v>0</v>
      </c>
    </row>
    <row r="117" spans="1:10" ht="17.25">
      <c r="A117" s="418"/>
      <c r="B117" s="406"/>
      <c r="C117" s="406"/>
      <c r="D117" s="409"/>
      <c r="E117" s="409"/>
      <c r="F117" s="410"/>
      <c r="G117" s="409"/>
      <c r="H117" s="409"/>
      <c r="I117" s="409"/>
      <c r="J117" s="408"/>
    </row>
    <row r="118" spans="1:10" ht="17.25">
      <c r="A118" s="418" t="s">
        <v>816</v>
      </c>
      <c r="B118" s="406"/>
      <c r="C118" s="393"/>
      <c r="D118" s="390"/>
      <c r="E118" s="390"/>
      <c r="F118" s="391"/>
      <c r="G118" s="390"/>
      <c r="H118" s="390"/>
      <c r="I118" s="390"/>
      <c r="J118" s="389"/>
    </row>
    <row r="119" spans="1:10" ht="17.25">
      <c r="A119" s="407" t="s">
        <v>819</v>
      </c>
      <c r="B119" s="406"/>
      <c r="C119" s="393"/>
      <c r="D119" s="390"/>
      <c r="E119" s="390"/>
      <c r="F119" s="391"/>
      <c r="G119" s="390"/>
      <c r="H119" s="390"/>
      <c r="I119" s="390"/>
      <c r="J119" s="389"/>
    </row>
    <row r="120" spans="1:10" ht="17.25">
      <c r="A120" s="412"/>
      <c r="B120" s="403" t="s">
        <v>1675</v>
      </c>
      <c r="C120" s="495" t="s">
        <v>819</v>
      </c>
      <c r="D120" s="416" t="s">
        <v>919</v>
      </c>
      <c r="E120" s="401">
        <v>2900</v>
      </c>
      <c r="F120" s="402">
        <v>1</v>
      </c>
      <c r="G120" s="401">
        <f t="shared" ref="G120:G127" si="8">E120*F120</f>
        <v>2900</v>
      </c>
      <c r="H120" s="401">
        <f t="shared" ref="H120:H127" si="9">G120*1.13</f>
        <v>3276.9999999999995</v>
      </c>
      <c r="I120" s="401"/>
      <c r="J120" s="400"/>
    </row>
    <row r="121" spans="1:10" ht="17.25">
      <c r="A121" s="412"/>
      <c r="B121" s="403" t="s">
        <v>1676</v>
      </c>
      <c r="C121" s="494" t="s">
        <v>920</v>
      </c>
      <c r="D121" s="417" t="s">
        <v>921</v>
      </c>
      <c r="E121" s="390">
        <v>500</v>
      </c>
      <c r="F121" s="391">
        <v>1</v>
      </c>
      <c r="G121" s="390">
        <f t="shared" si="8"/>
        <v>500</v>
      </c>
      <c r="H121" s="390">
        <f t="shared" si="9"/>
        <v>565</v>
      </c>
      <c r="I121" s="390"/>
      <c r="J121" s="389"/>
    </row>
    <row r="122" spans="1:10" ht="17.25">
      <c r="A122" s="412"/>
      <c r="B122" s="403" t="s">
        <v>1677</v>
      </c>
      <c r="C122" s="495" t="s">
        <v>922</v>
      </c>
      <c r="D122" s="416"/>
      <c r="E122" s="401">
        <v>465</v>
      </c>
      <c r="F122" s="402">
        <v>1</v>
      </c>
      <c r="G122" s="401">
        <f t="shared" si="8"/>
        <v>465</v>
      </c>
      <c r="H122" s="401">
        <f t="shared" si="9"/>
        <v>525.44999999999993</v>
      </c>
      <c r="I122" s="401"/>
      <c r="J122" s="400"/>
    </row>
    <row r="123" spans="1:10" ht="17.25">
      <c r="A123" s="412"/>
      <c r="B123" s="403" t="s">
        <v>1678</v>
      </c>
      <c r="C123" s="494" t="s">
        <v>923</v>
      </c>
      <c r="D123" s="417"/>
      <c r="E123" s="390">
        <v>59.17</v>
      </c>
      <c r="F123" s="391">
        <v>1</v>
      </c>
      <c r="G123" s="390">
        <f t="shared" si="8"/>
        <v>59.17</v>
      </c>
      <c r="H123" s="390">
        <f t="shared" si="9"/>
        <v>66.862099999999998</v>
      </c>
      <c r="I123" s="390"/>
      <c r="J123" s="389"/>
    </row>
    <row r="124" spans="1:10" ht="17.25">
      <c r="A124" s="412"/>
      <c r="B124" s="403" t="s">
        <v>1679</v>
      </c>
      <c r="C124" s="495" t="s">
        <v>924</v>
      </c>
      <c r="D124" s="416" t="s">
        <v>925</v>
      </c>
      <c r="E124" s="401">
        <v>250</v>
      </c>
      <c r="F124" s="402">
        <v>5</v>
      </c>
      <c r="G124" s="401">
        <f t="shared" si="8"/>
        <v>1250</v>
      </c>
      <c r="H124" s="401">
        <f t="shared" si="9"/>
        <v>1412.4999999999998</v>
      </c>
      <c r="I124" s="401"/>
      <c r="J124" s="400"/>
    </row>
    <row r="125" spans="1:10" ht="17.25">
      <c r="A125" s="412"/>
      <c r="B125" s="403" t="s">
        <v>1680</v>
      </c>
      <c r="C125" s="494" t="s">
        <v>926</v>
      </c>
      <c r="D125" s="417" t="s">
        <v>927</v>
      </c>
      <c r="E125" s="390">
        <v>100</v>
      </c>
      <c r="F125" s="391">
        <v>5</v>
      </c>
      <c r="G125" s="390">
        <f t="shared" si="8"/>
        <v>500</v>
      </c>
      <c r="H125" s="390">
        <f t="shared" si="9"/>
        <v>565</v>
      </c>
      <c r="I125" s="390"/>
      <c r="J125" s="389"/>
    </row>
    <row r="126" spans="1:10" ht="17.25">
      <c r="A126" s="412"/>
      <c r="B126" s="403" t="s">
        <v>1681</v>
      </c>
      <c r="C126" s="495" t="s">
        <v>928</v>
      </c>
      <c r="D126" s="416" t="s">
        <v>929</v>
      </c>
      <c r="E126" s="401">
        <v>12.75</v>
      </c>
      <c r="F126" s="402">
        <v>28</v>
      </c>
      <c r="G126" s="401">
        <f t="shared" si="8"/>
        <v>357</v>
      </c>
      <c r="H126" s="401">
        <f t="shared" si="9"/>
        <v>403.40999999999997</v>
      </c>
      <c r="I126" s="401"/>
      <c r="J126" s="400"/>
    </row>
    <row r="127" spans="1:10" ht="17.25">
      <c r="A127" s="412"/>
      <c r="B127" s="403" t="s">
        <v>1682</v>
      </c>
      <c r="C127" s="507" t="s">
        <v>930</v>
      </c>
      <c r="D127" s="506" t="s">
        <v>931</v>
      </c>
      <c r="E127" s="505">
        <v>11.95</v>
      </c>
      <c r="F127" s="504">
        <v>1</v>
      </c>
      <c r="G127" s="390">
        <f t="shared" si="8"/>
        <v>11.95</v>
      </c>
      <c r="H127" s="390">
        <f t="shared" si="9"/>
        <v>13.503499999999997</v>
      </c>
      <c r="I127" s="390"/>
      <c r="J127" s="389"/>
    </row>
    <row r="128" spans="1:10" ht="17.25">
      <c r="A128" s="411"/>
      <c r="B128" s="403"/>
      <c r="C128" s="403"/>
      <c r="D128" s="401"/>
      <c r="E128" s="401"/>
      <c r="F128" s="402"/>
      <c r="G128" s="401"/>
      <c r="H128" s="401"/>
      <c r="I128" s="401"/>
      <c r="J128" s="400"/>
    </row>
    <row r="129" spans="1:10" ht="17.25">
      <c r="A129" s="411"/>
      <c r="B129" s="1159" t="s">
        <v>932</v>
      </c>
      <c r="C129" s="398"/>
      <c r="D129" s="396"/>
      <c r="E129" s="396"/>
      <c r="F129" s="397"/>
      <c r="G129" s="396"/>
      <c r="H129" s="396">
        <f>SUM(H120:H128)</f>
        <v>6828.7255999999998</v>
      </c>
      <c r="I129" s="396">
        <f>SUM(I120:I128)</f>
        <v>0</v>
      </c>
      <c r="J129" s="395">
        <f>SUM(J120:J128)</f>
        <v>0</v>
      </c>
    </row>
    <row r="130" spans="1:10" ht="17.25">
      <c r="A130" s="407"/>
      <c r="B130" s="406"/>
      <c r="C130" s="406"/>
      <c r="D130" s="409"/>
      <c r="E130" s="409"/>
      <c r="F130" s="410"/>
      <c r="G130" s="409"/>
      <c r="H130" s="409"/>
      <c r="I130" s="409"/>
      <c r="J130" s="408"/>
    </row>
    <row r="131" spans="1:10" ht="17.25">
      <c r="A131" s="407" t="s">
        <v>933</v>
      </c>
      <c r="B131" s="406"/>
      <c r="C131" s="393"/>
      <c r="D131" s="390"/>
      <c r="E131" s="390"/>
      <c r="F131" s="391"/>
      <c r="G131" s="390"/>
      <c r="H131" s="390"/>
      <c r="I131" s="390"/>
      <c r="J131" s="389"/>
    </row>
    <row r="132" spans="1:10" ht="17.25">
      <c r="A132" s="412"/>
      <c r="B132" s="403" t="s">
        <v>1691</v>
      </c>
      <c r="C132" s="405" t="s">
        <v>934</v>
      </c>
      <c r="D132" s="401" t="s">
        <v>818</v>
      </c>
      <c r="E132" s="401">
        <v>50</v>
      </c>
      <c r="F132" s="402">
        <v>1</v>
      </c>
      <c r="G132" s="401">
        <f t="shared" ref="G132:G138" si="10">E132*F132</f>
        <v>50</v>
      </c>
      <c r="H132" s="401">
        <f t="shared" ref="H132:H138" si="11">G132*1.13</f>
        <v>56.499999999999993</v>
      </c>
      <c r="I132" s="401"/>
      <c r="J132" s="400"/>
    </row>
    <row r="133" spans="1:10" ht="17.25">
      <c r="A133" s="412"/>
      <c r="B133" s="403" t="s">
        <v>1692</v>
      </c>
      <c r="C133" s="393" t="s">
        <v>935</v>
      </c>
      <c r="D133" s="390" t="s">
        <v>818</v>
      </c>
      <c r="E133" s="390">
        <v>35</v>
      </c>
      <c r="F133" s="391">
        <v>2</v>
      </c>
      <c r="G133" s="390">
        <f t="shared" si="10"/>
        <v>70</v>
      </c>
      <c r="H133" s="390">
        <f t="shared" si="11"/>
        <v>79.099999999999994</v>
      </c>
      <c r="I133" s="390"/>
      <c r="J133" s="389"/>
    </row>
    <row r="134" spans="1:10" ht="17.25">
      <c r="A134" s="412"/>
      <c r="B134" s="403" t="s">
        <v>1683</v>
      </c>
      <c r="C134" s="403" t="s">
        <v>936</v>
      </c>
      <c r="D134" s="401" t="s">
        <v>818</v>
      </c>
      <c r="E134" s="401">
        <v>80</v>
      </c>
      <c r="F134" s="402">
        <v>2</v>
      </c>
      <c r="G134" s="401">
        <f t="shared" si="10"/>
        <v>160</v>
      </c>
      <c r="H134" s="401">
        <f t="shared" si="11"/>
        <v>180.79999999999998</v>
      </c>
      <c r="I134" s="401"/>
      <c r="J134" s="400"/>
    </row>
    <row r="135" spans="1:10" ht="17.25">
      <c r="A135" s="412"/>
      <c r="B135" s="403" t="s">
        <v>1685</v>
      </c>
      <c r="C135" s="393" t="s">
        <v>937</v>
      </c>
      <c r="D135" s="390" t="s">
        <v>818</v>
      </c>
      <c r="E135" s="390">
        <v>18</v>
      </c>
      <c r="F135" s="391">
        <v>4</v>
      </c>
      <c r="G135" s="390">
        <f t="shared" si="10"/>
        <v>72</v>
      </c>
      <c r="H135" s="390">
        <f t="shared" si="11"/>
        <v>81.359999999999985</v>
      </c>
      <c r="I135" s="390"/>
      <c r="J135" s="389"/>
    </row>
    <row r="136" spans="1:10" ht="17.25">
      <c r="A136" s="412"/>
      <c r="B136" s="403" t="s">
        <v>1686</v>
      </c>
      <c r="C136" s="403" t="s">
        <v>886</v>
      </c>
      <c r="D136" s="401" t="s">
        <v>818</v>
      </c>
      <c r="E136" s="401">
        <v>35</v>
      </c>
      <c r="F136" s="402">
        <v>1</v>
      </c>
      <c r="G136" s="401">
        <f t="shared" si="10"/>
        <v>35</v>
      </c>
      <c r="H136" s="401">
        <f t="shared" si="11"/>
        <v>39.549999999999997</v>
      </c>
      <c r="I136" s="401"/>
      <c r="J136" s="400"/>
    </row>
    <row r="137" spans="1:10" ht="17.25">
      <c r="A137" s="412"/>
      <c r="B137" s="403" t="s">
        <v>1687</v>
      </c>
      <c r="C137" s="503" t="s">
        <v>938</v>
      </c>
      <c r="D137" s="390" t="s">
        <v>818</v>
      </c>
      <c r="E137" s="500">
        <v>18</v>
      </c>
      <c r="F137" s="499">
        <v>4</v>
      </c>
      <c r="G137" s="390">
        <f t="shared" si="10"/>
        <v>72</v>
      </c>
      <c r="H137" s="390">
        <f t="shared" si="11"/>
        <v>81.359999999999985</v>
      </c>
      <c r="I137" s="390"/>
      <c r="J137" s="389"/>
    </row>
    <row r="138" spans="1:10" ht="17.25">
      <c r="A138" s="412"/>
      <c r="B138" s="403" t="s">
        <v>1688</v>
      </c>
      <c r="C138" s="403" t="s">
        <v>939</v>
      </c>
      <c r="D138" s="401" t="s">
        <v>940</v>
      </c>
      <c r="E138" s="401">
        <v>50</v>
      </c>
      <c r="F138" s="402">
        <v>1</v>
      </c>
      <c r="G138" s="401">
        <f t="shared" si="10"/>
        <v>50</v>
      </c>
      <c r="H138" s="401">
        <f t="shared" si="11"/>
        <v>56.499999999999993</v>
      </c>
      <c r="I138" s="401"/>
      <c r="J138" s="400"/>
    </row>
    <row r="139" spans="1:10" ht="17.25">
      <c r="A139" s="411"/>
      <c r="B139" s="393"/>
      <c r="C139" s="393"/>
      <c r="D139" s="390"/>
      <c r="E139" s="390"/>
      <c r="F139" s="391"/>
      <c r="G139" s="390"/>
      <c r="H139" s="390"/>
      <c r="I139" s="390"/>
      <c r="J139" s="389"/>
    </row>
    <row r="140" spans="1:10" ht="17.25">
      <c r="A140" s="411"/>
      <c r="B140" s="1159" t="s">
        <v>941</v>
      </c>
      <c r="C140" s="398"/>
      <c r="D140" s="396"/>
      <c r="E140" s="396"/>
      <c r="F140" s="397"/>
      <c r="G140" s="396"/>
      <c r="H140" s="396">
        <f>SUM(H132:H139)</f>
        <v>575.16999999999996</v>
      </c>
      <c r="I140" s="396">
        <f>SUM(I132:I139)</f>
        <v>0</v>
      </c>
      <c r="J140" s="395">
        <f>SUM(J132:J139)</f>
        <v>0</v>
      </c>
    </row>
    <row r="141" spans="1:10" ht="17.25">
      <c r="A141" s="407"/>
      <c r="B141" s="406"/>
      <c r="C141" s="406"/>
      <c r="D141" s="409"/>
      <c r="E141" s="409"/>
      <c r="F141" s="410"/>
      <c r="G141" s="409"/>
      <c r="H141" s="409"/>
      <c r="I141" s="409"/>
      <c r="J141" s="408"/>
    </row>
    <row r="142" spans="1:10" ht="17.25">
      <c r="A142" s="407" t="s">
        <v>824</v>
      </c>
      <c r="B142" s="406"/>
      <c r="C142" s="393"/>
      <c r="D142" s="390"/>
      <c r="E142" s="390"/>
      <c r="F142" s="391"/>
      <c r="G142" s="390"/>
      <c r="H142" s="390"/>
      <c r="I142" s="390"/>
      <c r="J142" s="389"/>
    </row>
    <row r="143" spans="1:10" ht="17.25">
      <c r="A143" s="412"/>
      <c r="B143" s="403" t="s">
        <v>1689</v>
      </c>
      <c r="C143" s="492" t="s">
        <v>942</v>
      </c>
      <c r="D143" s="401" t="s">
        <v>943</v>
      </c>
      <c r="E143" s="401">
        <v>100</v>
      </c>
      <c r="F143" s="402">
        <v>1</v>
      </c>
      <c r="G143" s="401">
        <f>E143*F143</f>
        <v>100</v>
      </c>
      <c r="H143" s="401">
        <f>G143*1.13</f>
        <v>112.99999999999999</v>
      </c>
      <c r="I143" s="401"/>
      <c r="J143" s="400"/>
    </row>
    <row r="144" spans="1:10" ht="17.25">
      <c r="A144" s="412"/>
      <c r="B144" s="403" t="s">
        <v>1690</v>
      </c>
      <c r="C144" s="494" t="s">
        <v>944</v>
      </c>
      <c r="D144" s="401" t="s">
        <v>945</v>
      </c>
      <c r="E144" s="390">
        <v>11.15</v>
      </c>
      <c r="F144" s="391">
        <v>12</v>
      </c>
      <c r="G144" s="390">
        <f>E144*F144</f>
        <v>133.80000000000001</v>
      </c>
      <c r="H144" s="390">
        <f>G144*1.13</f>
        <v>151.19399999999999</v>
      </c>
      <c r="I144" s="390"/>
      <c r="J144" s="389"/>
    </row>
    <row r="145" spans="1:10" ht="34.5">
      <c r="A145" s="412"/>
      <c r="B145" s="403" t="s">
        <v>1693</v>
      </c>
      <c r="C145" s="495" t="s">
        <v>522</v>
      </c>
      <c r="D145" s="416" t="s">
        <v>946</v>
      </c>
      <c r="E145" s="401">
        <v>50</v>
      </c>
      <c r="F145" s="402">
        <v>3</v>
      </c>
      <c r="G145" s="401">
        <f>E145*F145</f>
        <v>150</v>
      </c>
      <c r="H145" s="401">
        <f>G145*1.13</f>
        <v>169.49999999999997</v>
      </c>
      <c r="I145" s="401">
        <v>150</v>
      </c>
      <c r="J145" s="400"/>
    </row>
    <row r="146" spans="1:10" ht="17.25">
      <c r="A146" s="411"/>
      <c r="B146" s="393"/>
      <c r="C146" s="393"/>
      <c r="D146" s="390"/>
      <c r="E146" s="390"/>
      <c r="F146" s="391"/>
      <c r="G146" s="390"/>
      <c r="H146" s="390"/>
      <c r="I146" s="390" t="s">
        <v>66</v>
      </c>
      <c r="J146" s="389"/>
    </row>
    <row r="147" spans="1:10" ht="17.25">
      <c r="A147" s="411"/>
      <c r="B147" s="1159" t="s">
        <v>947</v>
      </c>
      <c r="C147" s="398"/>
      <c r="D147" s="396"/>
      <c r="E147" s="396"/>
      <c r="F147" s="397"/>
      <c r="G147" s="396"/>
      <c r="H147" s="396">
        <f>SUM(H143:H146)</f>
        <v>433.69399999999996</v>
      </c>
      <c r="I147" s="396">
        <f>SUM(I143:I146)</f>
        <v>150</v>
      </c>
      <c r="J147" s="395">
        <f>SUM(J143:J146)</f>
        <v>0</v>
      </c>
    </row>
    <row r="148" spans="1:10" ht="17.25">
      <c r="A148" s="407"/>
      <c r="B148" s="406"/>
      <c r="C148" s="406"/>
      <c r="D148" s="409"/>
      <c r="E148" s="409"/>
      <c r="F148" s="410"/>
      <c r="G148" s="409"/>
      <c r="H148" s="409"/>
      <c r="I148" s="409"/>
      <c r="J148" s="408"/>
    </row>
    <row r="149" spans="1:10" ht="17.25">
      <c r="A149" s="407" t="s">
        <v>823</v>
      </c>
      <c r="B149" s="406"/>
      <c r="C149" s="393"/>
      <c r="D149" s="390"/>
      <c r="E149" s="390"/>
      <c r="F149" s="391"/>
      <c r="G149" s="390"/>
      <c r="H149" s="390"/>
      <c r="I149" s="390"/>
      <c r="J149" s="389"/>
    </row>
    <row r="150" spans="1:10" ht="17.25">
      <c r="A150" s="412"/>
      <c r="B150" s="403" t="s">
        <v>1694</v>
      </c>
      <c r="C150" s="403" t="s">
        <v>948</v>
      </c>
      <c r="D150" s="401" t="s">
        <v>818</v>
      </c>
      <c r="E150" s="401">
        <v>7</v>
      </c>
      <c r="F150" s="402">
        <v>43</v>
      </c>
      <c r="G150" s="401">
        <f>E150*F150</f>
        <v>301</v>
      </c>
      <c r="H150" s="401">
        <f>G150*1.13</f>
        <v>340.13</v>
      </c>
      <c r="I150" s="401"/>
      <c r="J150" s="400"/>
    </row>
    <row r="151" spans="1:10" ht="17.25">
      <c r="A151" s="412"/>
      <c r="B151" s="403" t="s">
        <v>1695</v>
      </c>
      <c r="C151" s="393" t="s">
        <v>949</v>
      </c>
      <c r="D151" s="390" t="s">
        <v>818</v>
      </c>
      <c r="E151" s="390">
        <v>97.18</v>
      </c>
      <c r="F151" s="391">
        <v>3</v>
      </c>
      <c r="G151" s="390">
        <f>E151*F151</f>
        <v>291.54000000000002</v>
      </c>
      <c r="H151" s="390">
        <f>G151*1.13</f>
        <v>329.4402</v>
      </c>
      <c r="I151" s="390"/>
      <c r="J151" s="389"/>
    </row>
    <row r="152" spans="1:10" ht="17.25">
      <c r="A152" s="412"/>
      <c r="B152" s="403" t="s">
        <v>1696</v>
      </c>
      <c r="C152" s="403" t="s">
        <v>950</v>
      </c>
      <c r="D152" s="401" t="s">
        <v>818</v>
      </c>
      <c r="E152" s="401">
        <v>56.5</v>
      </c>
      <c r="F152" s="402">
        <v>3</v>
      </c>
      <c r="G152" s="401">
        <f>E152*F152</f>
        <v>169.5</v>
      </c>
      <c r="H152" s="401">
        <f>G152*1.13</f>
        <v>191.53499999999997</v>
      </c>
      <c r="I152" s="401"/>
      <c r="J152" s="400"/>
    </row>
    <row r="153" spans="1:10" ht="17.25">
      <c r="A153" s="411"/>
      <c r="B153" s="393"/>
      <c r="C153" s="393"/>
      <c r="D153" s="390"/>
      <c r="E153" s="390"/>
      <c r="F153" s="391"/>
      <c r="G153" s="390"/>
      <c r="H153" s="390"/>
      <c r="I153" s="390"/>
      <c r="J153" s="389"/>
    </row>
    <row r="154" spans="1:10" ht="17.25">
      <c r="A154" s="411"/>
      <c r="B154" s="1159" t="s">
        <v>951</v>
      </c>
      <c r="C154" s="398"/>
      <c r="D154" s="396"/>
      <c r="E154" s="396"/>
      <c r="F154" s="397"/>
      <c r="G154" s="396"/>
      <c r="H154" s="396">
        <f>SUM(H150:H153)</f>
        <v>861.10519999999997</v>
      </c>
      <c r="I154" s="396">
        <f>SUM(I150:I153)</f>
        <v>0</v>
      </c>
      <c r="J154" s="395">
        <f>SUM(J150:J153)</f>
        <v>0</v>
      </c>
    </row>
    <row r="155" spans="1:10" ht="17.25">
      <c r="A155" s="407"/>
      <c r="B155" s="406"/>
      <c r="C155" s="406"/>
      <c r="D155" s="409"/>
      <c r="E155" s="409"/>
      <c r="F155" s="410"/>
      <c r="G155" s="409"/>
      <c r="H155" s="409"/>
      <c r="I155" s="409"/>
      <c r="J155" s="408"/>
    </row>
    <row r="156" spans="1:10" ht="17.25">
      <c r="A156" s="407" t="s">
        <v>952</v>
      </c>
      <c r="B156" s="406"/>
      <c r="C156" s="393"/>
      <c r="D156" s="390"/>
      <c r="E156" s="390"/>
      <c r="F156" s="391"/>
      <c r="G156" s="390"/>
      <c r="H156" s="390"/>
      <c r="I156" s="390"/>
      <c r="J156" s="389"/>
    </row>
    <row r="157" spans="1:10" ht="17.25">
      <c r="A157" s="412"/>
      <c r="B157" s="403" t="s">
        <v>1697</v>
      </c>
      <c r="C157" s="405" t="s">
        <v>934</v>
      </c>
      <c r="D157" s="401" t="s">
        <v>818</v>
      </c>
      <c r="E157" s="401">
        <v>50</v>
      </c>
      <c r="F157" s="402">
        <v>1</v>
      </c>
      <c r="G157" s="401">
        <f>E157*F157</f>
        <v>50</v>
      </c>
      <c r="H157" s="401">
        <f>G157*1.13</f>
        <v>56.499999999999993</v>
      </c>
      <c r="I157" s="401"/>
      <c r="J157" s="400"/>
    </row>
    <row r="158" spans="1:10" ht="17.25">
      <c r="A158" s="412"/>
      <c r="B158" s="403" t="s">
        <v>1698</v>
      </c>
      <c r="C158" s="393" t="s">
        <v>935</v>
      </c>
      <c r="D158" s="390" t="s">
        <v>818</v>
      </c>
      <c r="E158" s="390">
        <v>35</v>
      </c>
      <c r="F158" s="391">
        <v>2</v>
      </c>
      <c r="G158" s="390">
        <f>E158*F158</f>
        <v>70</v>
      </c>
      <c r="H158" s="390">
        <f>G158*1.13</f>
        <v>79.099999999999994</v>
      </c>
      <c r="I158" s="390"/>
      <c r="J158" s="389"/>
    </row>
    <row r="159" spans="1:10" ht="17.25">
      <c r="A159" s="412"/>
      <c r="B159" s="403" t="s">
        <v>1699</v>
      </c>
      <c r="C159" s="403" t="s">
        <v>289</v>
      </c>
      <c r="D159" s="401" t="s">
        <v>945</v>
      </c>
      <c r="E159" s="401">
        <v>11.15</v>
      </c>
      <c r="F159" s="402">
        <v>12</v>
      </c>
      <c r="G159" s="401">
        <f>E159*F159</f>
        <v>133.80000000000001</v>
      </c>
      <c r="H159" s="401">
        <f>G159*1.13</f>
        <v>151.19399999999999</v>
      </c>
      <c r="I159" s="401"/>
      <c r="J159" s="400"/>
    </row>
    <row r="160" spans="1:10" ht="17.25">
      <c r="A160" s="412"/>
      <c r="B160" s="403" t="s">
        <v>1700</v>
      </c>
      <c r="C160" s="393" t="s">
        <v>522</v>
      </c>
      <c r="D160" s="390" t="s">
        <v>953</v>
      </c>
      <c r="E160" s="390">
        <v>50</v>
      </c>
      <c r="F160" s="391">
        <v>3</v>
      </c>
      <c r="G160" s="390">
        <f>E160*F160</f>
        <v>150</v>
      </c>
      <c r="H160" s="390">
        <f>G160*1.13</f>
        <v>169.49999999999997</v>
      </c>
      <c r="I160" s="390"/>
      <c r="J160" s="389"/>
    </row>
    <row r="161" spans="1:10" ht="17.25">
      <c r="A161" s="411"/>
      <c r="B161" s="403"/>
      <c r="C161" s="403"/>
      <c r="D161" s="401"/>
      <c r="E161" s="401"/>
      <c r="F161" s="402"/>
      <c r="G161" s="401"/>
      <c r="H161" s="401"/>
      <c r="I161" s="401"/>
      <c r="J161" s="400"/>
    </row>
    <row r="162" spans="1:10" ht="17.25">
      <c r="A162" s="411"/>
      <c r="B162" s="1159" t="s">
        <v>954</v>
      </c>
      <c r="C162" s="398"/>
      <c r="D162" s="396"/>
      <c r="E162" s="396"/>
      <c r="F162" s="397"/>
      <c r="G162" s="396"/>
      <c r="H162" s="396">
        <f>SUM(H157:H161)</f>
        <v>456.29399999999998</v>
      </c>
      <c r="I162" s="396">
        <f>SUM(I157:I161)</f>
        <v>0</v>
      </c>
      <c r="J162" s="395">
        <f>SUM(J157:J161)</f>
        <v>0</v>
      </c>
    </row>
    <row r="163" spans="1:10" ht="17.25">
      <c r="A163" s="407"/>
      <c r="B163" s="406"/>
      <c r="C163" s="406"/>
      <c r="D163" s="409"/>
      <c r="E163" s="409"/>
      <c r="F163" s="410"/>
      <c r="G163" s="409"/>
      <c r="H163" s="409"/>
      <c r="I163" s="409"/>
      <c r="J163" s="408"/>
    </row>
    <row r="164" spans="1:10" ht="17.25">
      <c r="A164" s="407" t="s">
        <v>817</v>
      </c>
      <c r="B164" s="406"/>
      <c r="C164" s="393"/>
      <c r="D164" s="390"/>
      <c r="E164" s="390"/>
      <c r="F164" s="391"/>
      <c r="G164" s="390"/>
      <c r="H164" s="390"/>
      <c r="I164" s="390"/>
      <c r="J164" s="389"/>
    </row>
    <row r="165" spans="1:10" ht="17.25">
      <c r="A165" s="412"/>
      <c r="B165" s="403" t="s">
        <v>1701</v>
      </c>
      <c r="C165" s="405" t="s">
        <v>955</v>
      </c>
      <c r="D165" s="401" t="s">
        <v>956</v>
      </c>
      <c r="E165" s="401">
        <v>35.25</v>
      </c>
      <c r="F165" s="402">
        <v>3</v>
      </c>
      <c r="G165" s="401">
        <f t="shared" ref="G165:G174" si="12">E165*F165</f>
        <v>105.75</v>
      </c>
      <c r="H165" s="401">
        <f t="shared" ref="H165:H174" si="13">G165*1.13</f>
        <v>119.49749999999999</v>
      </c>
      <c r="I165" s="401"/>
      <c r="J165" s="400"/>
    </row>
    <row r="166" spans="1:10" ht="17.25">
      <c r="A166" s="412"/>
      <c r="B166" s="403" t="s">
        <v>1702</v>
      </c>
      <c r="C166" s="393" t="s">
        <v>957</v>
      </c>
      <c r="D166" s="390" t="s">
        <v>958</v>
      </c>
      <c r="E166" s="390">
        <v>11.15</v>
      </c>
      <c r="F166" s="391">
        <v>3</v>
      </c>
      <c r="G166" s="390">
        <f t="shared" si="12"/>
        <v>33.450000000000003</v>
      </c>
      <c r="H166" s="390">
        <f t="shared" si="13"/>
        <v>37.798499999999997</v>
      </c>
      <c r="I166" s="390"/>
      <c r="J166" s="389"/>
    </row>
    <row r="167" spans="1:10" ht="17.25">
      <c r="A167" s="412"/>
      <c r="B167" s="403" t="s">
        <v>1703</v>
      </c>
      <c r="C167" s="403" t="s">
        <v>959</v>
      </c>
      <c r="D167" s="401"/>
      <c r="E167" s="401">
        <v>10</v>
      </c>
      <c r="F167" s="402">
        <v>3</v>
      </c>
      <c r="G167" s="401">
        <f t="shared" si="12"/>
        <v>30</v>
      </c>
      <c r="H167" s="401">
        <f t="shared" si="13"/>
        <v>33.9</v>
      </c>
      <c r="I167" s="401"/>
      <c r="J167" s="400"/>
    </row>
    <row r="168" spans="1:10" ht="17.25">
      <c r="A168" s="412"/>
      <c r="B168" s="403" t="s">
        <v>1704</v>
      </c>
      <c r="C168" s="393" t="s">
        <v>960</v>
      </c>
      <c r="D168" s="390" t="s">
        <v>943</v>
      </c>
      <c r="E168" s="390">
        <v>100</v>
      </c>
      <c r="F168" s="391">
        <v>1</v>
      </c>
      <c r="G168" s="390">
        <f t="shared" si="12"/>
        <v>100</v>
      </c>
      <c r="H168" s="390">
        <f t="shared" si="13"/>
        <v>112.99999999999999</v>
      </c>
      <c r="I168" s="390"/>
      <c r="J168" s="389"/>
    </row>
    <row r="169" spans="1:10" ht="17.25">
      <c r="A169" s="412"/>
      <c r="B169" s="403" t="s">
        <v>1705</v>
      </c>
      <c r="C169" s="403" t="s">
        <v>961</v>
      </c>
      <c r="D169" s="401" t="s">
        <v>962</v>
      </c>
      <c r="E169" s="401">
        <v>150</v>
      </c>
      <c r="F169" s="402">
        <v>2</v>
      </c>
      <c r="G169" s="401">
        <f t="shared" si="12"/>
        <v>300</v>
      </c>
      <c r="H169" s="401">
        <f t="shared" si="13"/>
        <v>338.99999999999994</v>
      </c>
      <c r="I169" s="401"/>
      <c r="J169" s="400"/>
    </row>
    <row r="170" spans="1:10" ht="17.25">
      <c r="A170" s="412"/>
      <c r="B170" s="403" t="s">
        <v>1706</v>
      </c>
      <c r="C170" s="393" t="s">
        <v>963</v>
      </c>
      <c r="D170" s="390" t="s">
        <v>964</v>
      </c>
      <c r="E170" s="390">
        <v>22.99</v>
      </c>
      <c r="F170" s="391">
        <v>10</v>
      </c>
      <c r="G170" s="390">
        <f t="shared" si="12"/>
        <v>229.89999999999998</v>
      </c>
      <c r="H170" s="390">
        <f t="shared" si="13"/>
        <v>259.78699999999998</v>
      </c>
      <c r="I170" s="390"/>
      <c r="J170" s="389"/>
    </row>
    <row r="171" spans="1:10" ht="17.25">
      <c r="A171" s="412"/>
      <c r="B171" s="403" t="s">
        <v>1707</v>
      </c>
      <c r="C171" s="403" t="s">
        <v>965</v>
      </c>
      <c r="D171" s="401" t="s">
        <v>964</v>
      </c>
      <c r="E171" s="401">
        <v>2.89</v>
      </c>
      <c r="F171" s="402">
        <v>10</v>
      </c>
      <c r="G171" s="401">
        <f t="shared" si="12"/>
        <v>28.900000000000002</v>
      </c>
      <c r="H171" s="401">
        <f t="shared" si="13"/>
        <v>32.656999999999996</v>
      </c>
      <c r="I171" s="401"/>
      <c r="J171" s="400"/>
    </row>
    <row r="172" spans="1:10" ht="17.25">
      <c r="A172" s="412"/>
      <c r="B172" s="403" t="s">
        <v>1708</v>
      </c>
      <c r="C172" s="393" t="s">
        <v>966</v>
      </c>
      <c r="D172" s="390" t="s">
        <v>964</v>
      </c>
      <c r="E172" s="390">
        <v>7.89</v>
      </c>
      <c r="F172" s="391">
        <v>4</v>
      </c>
      <c r="G172" s="390">
        <f t="shared" si="12"/>
        <v>31.56</v>
      </c>
      <c r="H172" s="390">
        <f t="shared" si="13"/>
        <v>35.662799999999997</v>
      </c>
      <c r="I172" s="390"/>
      <c r="J172" s="389"/>
    </row>
    <row r="173" spans="1:10" ht="17.25">
      <c r="A173" s="412"/>
      <c r="B173" s="403" t="s">
        <v>1709</v>
      </c>
      <c r="C173" s="403" t="s">
        <v>967</v>
      </c>
      <c r="D173" s="401" t="s">
        <v>964</v>
      </c>
      <c r="E173" s="401">
        <v>10</v>
      </c>
      <c r="F173" s="402">
        <v>6</v>
      </c>
      <c r="G173" s="401">
        <f t="shared" si="12"/>
        <v>60</v>
      </c>
      <c r="H173" s="401">
        <f t="shared" si="13"/>
        <v>67.8</v>
      </c>
      <c r="I173" s="401"/>
      <c r="J173" s="400"/>
    </row>
    <row r="174" spans="1:10" ht="17.25">
      <c r="A174" s="411"/>
      <c r="B174" s="403" t="s">
        <v>1710</v>
      </c>
      <c r="C174" s="393" t="s">
        <v>968</v>
      </c>
      <c r="D174" s="390" t="s">
        <v>964</v>
      </c>
      <c r="E174" s="390">
        <v>4</v>
      </c>
      <c r="F174" s="391">
        <v>2</v>
      </c>
      <c r="G174" s="390">
        <f t="shared" si="12"/>
        <v>8</v>
      </c>
      <c r="H174" s="390">
        <f t="shared" si="13"/>
        <v>9.0399999999999991</v>
      </c>
      <c r="I174" s="390"/>
      <c r="J174" s="389"/>
    </row>
    <row r="175" spans="1:10" ht="17.25">
      <c r="A175" s="411"/>
      <c r="B175" s="403"/>
      <c r="C175" s="403"/>
      <c r="D175" s="401"/>
      <c r="E175" s="401"/>
      <c r="F175" s="402"/>
      <c r="G175" s="401"/>
      <c r="H175" s="401"/>
      <c r="I175" s="401"/>
      <c r="J175" s="400"/>
    </row>
    <row r="176" spans="1:10" ht="17.25">
      <c r="A176" s="411"/>
      <c r="B176" s="1159" t="s">
        <v>969</v>
      </c>
      <c r="C176" s="398"/>
      <c r="D176" s="396"/>
      <c r="E176" s="396"/>
      <c r="F176" s="397"/>
      <c r="G176" s="396"/>
      <c r="H176" s="396">
        <f>SUM(H165:H175)</f>
        <v>1048.1427999999999</v>
      </c>
      <c r="I176" s="396">
        <f>SUM(I165:I175)</f>
        <v>0</v>
      </c>
      <c r="J176" s="395">
        <f>SUM(J165:J175)</f>
        <v>0</v>
      </c>
    </row>
    <row r="177" spans="1:10" ht="17.25">
      <c r="A177" s="407"/>
      <c r="B177" s="406"/>
      <c r="C177" s="406"/>
      <c r="D177" s="409"/>
      <c r="E177" s="409"/>
      <c r="F177" s="410"/>
      <c r="G177" s="409"/>
      <c r="H177" s="409"/>
      <c r="I177" s="409"/>
      <c r="J177" s="408"/>
    </row>
    <row r="178" spans="1:10" ht="17.25">
      <c r="A178" s="407" t="s">
        <v>658</v>
      </c>
      <c r="B178" s="406"/>
      <c r="C178" s="393"/>
      <c r="D178" s="390"/>
      <c r="E178" s="390"/>
      <c r="F178" s="391"/>
      <c r="G178" s="390"/>
      <c r="H178" s="390"/>
      <c r="I178" s="390"/>
      <c r="J178" s="389"/>
    </row>
    <row r="179" spans="1:10" ht="17.25">
      <c r="A179" s="404"/>
      <c r="B179" s="403" t="s">
        <v>1711</v>
      </c>
      <c r="C179" s="492" t="s">
        <v>970</v>
      </c>
      <c r="D179" s="401" t="s">
        <v>818</v>
      </c>
      <c r="E179" s="401">
        <v>0.55000000000000004</v>
      </c>
      <c r="F179" s="402">
        <v>150</v>
      </c>
      <c r="G179" s="401">
        <f>E179*F179</f>
        <v>82.5</v>
      </c>
      <c r="H179" s="401">
        <f>G179*1.13</f>
        <v>93.224999999999994</v>
      </c>
      <c r="I179" s="401"/>
      <c r="J179" s="400"/>
    </row>
    <row r="180" spans="1:10" ht="17.25">
      <c r="A180" s="404"/>
      <c r="B180" s="403" t="s">
        <v>1712</v>
      </c>
      <c r="C180" s="496" t="s">
        <v>971</v>
      </c>
      <c r="D180" s="390" t="s">
        <v>818</v>
      </c>
      <c r="E180" s="390">
        <v>1</v>
      </c>
      <c r="F180" s="391">
        <v>100</v>
      </c>
      <c r="G180" s="390">
        <f>E180*F180</f>
        <v>100</v>
      </c>
      <c r="H180" s="390">
        <f>G180*1.13</f>
        <v>112.99999999999999</v>
      </c>
      <c r="I180" s="390"/>
      <c r="J180" s="389"/>
    </row>
    <row r="181" spans="1:10" ht="17.25">
      <c r="A181" s="394"/>
      <c r="B181" s="403"/>
      <c r="C181" s="403"/>
      <c r="D181" s="401"/>
      <c r="E181" s="401"/>
      <c r="F181" s="402"/>
      <c r="G181" s="401"/>
      <c r="H181" s="401"/>
      <c r="I181" s="401"/>
      <c r="J181" s="400"/>
    </row>
    <row r="182" spans="1:10" ht="17.25">
      <c r="A182" s="394"/>
      <c r="B182" s="1159" t="s">
        <v>882</v>
      </c>
      <c r="C182" s="398"/>
      <c r="D182" s="396"/>
      <c r="E182" s="396"/>
      <c r="F182" s="397"/>
      <c r="G182" s="396"/>
      <c r="H182" s="396">
        <f>SUM(H179:H181)</f>
        <v>206.22499999999997</v>
      </c>
      <c r="I182" s="396">
        <f>SUM(I179:I181)</f>
        <v>0</v>
      </c>
      <c r="J182" s="395">
        <f>SUM(J179:J181)</f>
        <v>0</v>
      </c>
    </row>
    <row r="183" spans="1:10" ht="17.25">
      <c r="A183" s="394"/>
      <c r="B183" s="399" t="s">
        <v>972</v>
      </c>
      <c r="C183" s="398"/>
      <c r="D183" s="396"/>
      <c r="E183" s="396"/>
      <c r="F183" s="397"/>
      <c r="G183" s="396"/>
      <c r="H183" s="396">
        <f>H182+H176+H154+H147+H140+H129+H162</f>
        <v>10409.356599999999</v>
      </c>
      <c r="I183" s="396"/>
      <c r="J183" s="395"/>
    </row>
    <row r="184" spans="1:10" ht="17.25">
      <c r="A184" s="418"/>
      <c r="B184" s="406"/>
      <c r="C184" s="406"/>
      <c r="D184" s="409"/>
      <c r="E184" s="409"/>
      <c r="F184" s="410"/>
      <c r="G184" s="409"/>
      <c r="H184" s="409"/>
      <c r="I184" s="409"/>
      <c r="J184" s="408"/>
    </row>
    <row r="185" spans="1:10" ht="17.25">
      <c r="A185" s="418" t="s">
        <v>973</v>
      </c>
      <c r="B185" s="406"/>
      <c r="C185" s="393"/>
      <c r="D185" s="390"/>
      <c r="E185" s="390"/>
      <c r="F185" s="391"/>
      <c r="G185" s="390"/>
      <c r="H185" s="390"/>
      <c r="I185" s="390"/>
      <c r="J185" s="389"/>
    </row>
    <row r="186" spans="1:10" ht="17.25">
      <c r="A186" s="404"/>
      <c r="B186" s="403" t="s">
        <v>1713</v>
      </c>
      <c r="C186" s="492" t="s">
        <v>974</v>
      </c>
      <c r="D186" s="416" t="s">
        <v>975</v>
      </c>
      <c r="E186" s="401">
        <v>8.99</v>
      </c>
      <c r="F186" s="402">
        <v>40</v>
      </c>
      <c r="G186" s="401">
        <f t="shared" ref="G186:G194" si="14">E186*F186</f>
        <v>359.6</v>
      </c>
      <c r="H186" s="401">
        <f t="shared" ref="H186:H194" si="15">G186*1.13</f>
        <v>406.34800000000001</v>
      </c>
      <c r="I186" s="401"/>
      <c r="J186" s="400"/>
    </row>
    <row r="187" spans="1:10" ht="17.25">
      <c r="A187" s="404"/>
      <c r="B187" s="403" t="s">
        <v>1714</v>
      </c>
      <c r="C187" s="496" t="s">
        <v>976</v>
      </c>
      <c r="D187" s="417" t="s">
        <v>977</v>
      </c>
      <c r="E187" s="390">
        <v>75</v>
      </c>
      <c r="F187" s="391">
        <v>1</v>
      </c>
      <c r="G187" s="390">
        <f t="shared" si="14"/>
        <v>75</v>
      </c>
      <c r="H187" s="390">
        <f t="shared" si="15"/>
        <v>84.749999999999986</v>
      </c>
      <c r="I187" s="390"/>
      <c r="J187" s="389"/>
    </row>
    <row r="188" spans="1:10" ht="17.25">
      <c r="A188" s="404"/>
      <c r="B188" s="403" t="s">
        <v>1715</v>
      </c>
      <c r="C188" s="492" t="s">
        <v>978</v>
      </c>
      <c r="D188" s="416" t="s">
        <v>979</v>
      </c>
      <c r="E188" s="401">
        <v>25</v>
      </c>
      <c r="F188" s="402">
        <v>1</v>
      </c>
      <c r="G188" s="401">
        <f t="shared" si="14"/>
        <v>25</v>
      </c>
      <c r="H188" s="401">
        <f t="shared" si="15"/>
        <v>28.249999999999996</v>
      </c>
      <c r="I188" s="401"/>
      <c r="J188" s="400"/>
    </row>
    <row r="189" spans="1:10" ht="17.25">
      <c r="A189" s="404"/>
      <c r="B189" s="403" t="s">
        <v>1716</v>
      </c>
      <c r="C189" s="496" t="s">
        <v>980</v>
      </c>
      <c r="D189" s="417" t="s">
        <v>981</v>
      </c>
      <c r="E189" s="390">
        <v>50</v>
      </c>
      <c r="F189" s="391">
        <v>1</v>
      </c>
      <c r="G189" s="390">
        <f t="shared" si="14"/>
        <v>50</v>
      </c>
      <c r="H189" s="390">
        <f t="shared" si="15"/>
        <v>56.499999999999993</v>
      </c>
      <c r="I189" s="390"/>
      <c r="J189" s="389"/>
    </row>
    <row r="190" spans="1:10" ht="17.25">
      <c r="A190" s="404"/>
      <c r="B190" s="403" t="s">
        <v>1717</v>
      </c>
      <c r="C190" s="492" t="s">
        <v>982</v>
      </c>
      <c r="D190" s="416" t="s">
        <v>983</v>
      </c>
      <c r="E190" s="401">
        <v>100</v>
      </c>
      <c r="F190" s="402">
        <v>2</v>
      </c>
      <c r="G190" s="401">
        <f t="shared" si="14"/>
        <v>200</v>
      </c>
      <c r="H190" s="401">
        <f t="shared" si="15"/>
        <v>225.99999999999997</v>
      </c>
      <c r="I190" s="401"/>
      <c r="J190" s="400"/>
    </row>
    <row r="191" spans="1:10" ht="17.25">
      <c r="A191" s="404"/>
      <c r="B191" s="403" t="s">
        <v>1718</v>
      </c>
      <c r="C191" s="496" t="s">
        <v>984</v>
      </c>
      <c r="D191" s="417" t="s">
        <v>985</v>
      </c>
      <c r="E191" s="390">
        <v>153</v>
      </c>
      <c r="F191" s="391">
        <v>1</v>
      </c>
      <c r="G191" s="390">
        <f t="shared" si="14"/>
        <v>153</v>
      </c>
      <c r="H191" s="390">
        <f t="shared" si="15"/>
        <v>172.89</v>
      </c>
      <c r="I191" s="390"/>
      <c r="J191" s="389"/>
    </row>
    <row r="192" spans="1:10" ht="17.25">
      <c r="A192" s="404"/>
      <c r="B192" s="403" t="s">
        <v>1719</v>
      </c>
      <c r="C192" s="492" t="s">
        <v>986</v>
      </c>
      <c r="D192" s="416" t="s">
        <v>987</v>
      </c>
      <c r="E192" s="401">
        <v>240</v>
      </c>
      <c r="F192" s="402">
        <v>1</v>
      </c>
      <c r="G192" s="401">
        <f t="shared" si="14"/>
        <v>240</v>
      </c>
      <c r="H192" s="401">
        <f t="shared" si="15"/>
        <v>271.2</v>
      </c>
      <c r="I192" s="401"/>
      <c r="J192" s="400"/>
    </row>
    <row r="193" spans="1:100" ht="17.25">
      <c r="A193" s="404"/>
      <c r="B193" s="403" t="s">
        <v>1720</v>
      </c>
      <c r="C193" s="496" t="s">
        <v>988</v>
      </c>
      <c r="D193" s="417" t="s">
        <v>989</v>
      </c>
      <c r="E193" s="390">
        <v>62.5</v>
      </c>
      <c r="F193" s="391">
        <v>1</v>
      </c>
      <c r="G193" s="390">
        <f t="shared" si="14"/>
        <v>62.5</v>
      </c>
      <c r="H193" s="390">
        <f t="shared" si="15"/>
        <v>70.625</v>
      </c>
      <c r="I193" s="390"/>
      <c r="J193" s="389"/>
      <c r="K193" s="1163"/>
      <c r="L193" s="1163"/>
      <c r="M193" s="1163"/>
      <c r="N193" s="1163"/>
      <c r="O193" s="1163"/>
      <c r="P193" s="1163"/>
      <c r="Q193" s="1163"/>
      <c r="R193" s="1163"/>
      <c r="S193" s="1163"/>
      <c r="T193" s="1163"/>
      <c r="U193" s="1163"/>
      <c r="V193" s="1163"/>
      <c r="W193" s="1163"/>
      <c r="X193" s="1163"/>
      <c r="Y193" s="1163"/>
      <c r="Z193" s="1163"/>
      <c r="AA193" s="1163"/>
      <c r="AB193" s="1163"/>
      <c r="AC193" s="1163"/>
      <c r="AD193" s="1163"/>
      <c r="AE193" s="1163"/>
      <c r="AF193" s="1163"/>
      <c r="AG193" s="1163"/>
      <c r="AH193" s="1163"/>
      <c r="AI193" s="1163"/>
      <c r="AJ193" s="1163"/>
      <c r="AK193" s="1163"/>
      <c r="AL193" s="1163"/>
      <c r="AM193" s="1163"/>
      <c r="AN193" s="1163"/>
      <c r="AO193" s="1163"/>
      <c r="AP193" s="1163"/>
      <c r="AQ193" s="1163"/>
      <c r="AR193" s="1163"/>
      <c r="AS193" s="1163"/>
      <c r="AT193" s="1163"/>
      <c r="AU193" s="1163"/>
      <c r="AV193" s="1163"/>
      <c r="AW193" s="1163"/>
      <c r="AX193" s="1163"/>
      <c r="AY193" s="1163"/>
      <c r="AZ193" s="1163"/>
      <c r="BA193" s="1163"/>
      <c r="BB193" s="1163"/>
      <c r="BC193" s="1163"/>
      <c r="BD193" s="1163"/>
      <c r="BE193" s="1163"/>
      <c r="BF193" s="1163"/>
      <c r="BG193" s="1163"/>
      <c r="BH193" s="1163"/>
      <c r="BI193" s="1163"/>
      <c r="BJ193" s="1163"/>
      <c r="BK193" s="1163"/>
      <c r="BL193" s="1163"/>
      <c r="BM193" s="1163"/>
      <c r="BN193" s="1163"/>
      <c r="BO193" s="1163"/>
      <c r="BP193" s="1163"/>
      <c r="BQ193" s="1163"/>
      <c r="BR193" s="1163"/>
      <c r="BS193" s="1163"/>
      <c r="BT193" s="1163"/>
      <c r="BU193" s="1163"/>
      <c r="BV193" s="1163"/>
      <c r="BW193" s="1163"/>
      <c r="BX193" s="1163"/>
      <c r="BY193" s="1163"/>
      <c r="BZ193" s="1163"/>
      <c r="CA193" s="1163"/>
      <c r="CB193" s="1163"/>
      <c r="CC193" s="1163"/>
      <c r="CD193" s="1163"/>
      <c r="CE193" s="1163"/>
      <c r="CF193" s="1163"/>
      <c r="CG193" s="1163"/>
      <c r="CH193" s="1163"/>
      <c r="CI193" s="1163"/>
      <c r="CJ193" s="1163"/>
      <c r="CK193" s="1163"/>
      <c r="CL193" s="1163"/>
      <c r="CM193" s="1163"/>
      <c r="CN193" s="1163"/>
      <c r="CO193" s="1163"/>
      <c r="CP193" s="1163"/>
      <c r="CQ193" s="1163"/>
      <c r="CR193" s="1163"/>
      <c r="CS193" s="1163"/>
      <c r="CT193" s="1163"/>
      <c r="CU193" s="1163"/>
      <c r="CV193" s="1163"/>
    </row>
    <row r="194" spans="1:100" ht="17.25">
      <c r="A194" s="404"/>
      <c r="B194" s="403" t="s">
        <v>1721</v>
      </c>
      <c r="C194" s="492" t="s">
        <v>103</v>
      </c>
      <c r="D194" s="416" t="s">
        <v>990</v>
      </c>
      <c r="E194" s="401">
        <v>30</v>
      </c>
      <c r="F194" s="402">
        <v>1</v>
      </c>
      <c r="G194" s="401">
        <f t="shared" si="14"/>
        <v>30</v>
      </c>
      <c r="H194" s="401">
        <f t="shared" si="15"/>
        <v>33.9</v>
      </c>
      <c r="I194" s="401"/>
      <c r="J194" s="400"/>
      <c r="K194" s="1163"/>
      <c r="L194" s="1163"/>
      <c r="M194" s="1163"/>
      <c r="N194" s="1163"/>
      <c r="O194" s="1163"/>
      <c r="P194" s="1163"/>
      <c r="Q194" s="1163"/>
      <c r="R194" s="1163"/>
      <c r="S194" s="1163"/>
      <c r="T194" s="1163"/>
      <c r="U194" s="1163"/>
      <c r="V194" s="1163"/>
      <c r="W194" s="1163"/>
      <c r="X194" s="1163"/>
      <c r="Y194" s="1163"/>
      <c r="Z194" s="1163"/>
      <c r="AA194" s="1163"/>
      <c r="AB194" s="1163"/>
      <c r="AC194" s="1163"/>
      <c r="AD194" s="1163"/>
      <c r="AE194" s="1163"/>
      <c r="AF194" s="1163"/>
      <c r="AG194" s="1163"/>
      <c r="AH194" s="1163"/>
      <c r="AI194" s="1163"/>
      <c r="AJ194" s="1163"/>
      <c r="AK194" s="1163"/>
      <c r="AL194" s="1163"/>
      <c r="AM194" s="1163"/>
      <c r="AN194" s="1163"/>
      <c r="AO194" s="1163"/>
      <c r="AP194" s="1163"/>
      <c r="AQ194" s="1163"/>
      <c r="AR194" s="1163"/>
      <c r="AS194" s="1163"/>
      <c r="AT194" s="1163"/>
      <c r="AU194" s="1163"/>
      <c r="AV194" s="1163"/>
      <c r="AW194" s="1163"/>
      <c r="AX194" s="1163"/>
      <c r="AY194" s="1163"/>
      <c r="AZ194" s="1163"/>
      <c r="BA194" s="1163"/>
      <c r="BB194" s="1163"/>
      <c r="BC194" s="1163"/>
      <c r="BD194" s="1163"/>
      <c r="BE194" s="1163"/>
      <c r="BF194" s="1163"/>
      <c r="BG194" s="1163"/>
      <c r="BH194" s="1163"/>
      <c r="BI194" s="1163"/>
      <c r="BJ194" s="1163"/>
      <c r="BK194" s="1163"/>
      <c r="BL194" s="1163"/>
      <c r="BM194" s="1163"/>
      <c r="BN194" s="1163"/>
      <c r="BO194" s="1163"/>
      <c r="BP194" s="1163"/>
      <c r="BQ194" s="1163"/>
      <c r="BR194" s="1163"/>
      <c r="BS194" s="1163"/>
      <c r="BT194" s="1163"/>
      <c r="BU194" s="1163"/>
      <c r="BV194" s="1163"/>
      <c r="BW194" s="1163"/>
      <c r="BX194" s="1163"/>
      <c r="BY194" s="1163"/>
      <c r="BZ194" s="1163"/>
      <c r="CA194" s="1163"/>
      <c r="CB194" s="1163"/>
      <c r="CC194" s="1163"/>
      <c r="CD194" s="1163"/>
      <c r="CE194" s="1163"/>
      <c r="CF194" s="1163"/>
      <c r="CG194" s="1163"/>
      <c r="CH194" s="1163"/>
      <c r="CI194" s="1163"/>
      <c r="CJ194" s="1163"/>
      <c r="CK194" s="1163"/>
      <c r="CL194" s="1163"/>
      <c r="CM194" s="1163"/>
      <c r="CN194" s="1163"/>
      <c r="CO194" s="1163"/>
      <c r="CP194" s="1163"/>
      <c r="CQ194" s="1163"/>
      <c r="CR194" s="1163"/>
      <c r="CS194" s="1163"/>
      <c r="CT194" s="1163"/>
      <c r="CU194" s="1163"/>
      <c r="CV194" s="1163"/>
    </row>
    <row r="195" spans="1:100" ht="17.25">
      <c r="A195" s="394"/>
      <c r="B195" s="393"/>
      <c r="C195" s="393"/>
      <c r="D195" s="390"/>
      <c r="E195" s="390"/>
      <c r="F195" s="391"/>
      <c r="G195" s="390"/>
      <c r="H195" s="390"/>
      <c r="I195" s="390"/>
      <c r="J195" s="389"/>
      <c r="K195" s="1163"/>
      <c r="L195" s="1163"/>
      <c r="M195" s="1163"/>
      <c r="N195" s="1163"/>
      <c r="O195" s="1163"/>
      <c r="P195" s="1163"/>
      <c r="Q195" s="1163"/>
      <c r="R195" s="1163"/>
      <c r="S195" s="1163"/>
      <c r="T195" s="1163"/>
      <c r="U195" s="1163"/>
      <c r="V195" s="1163"/>
      <c r="W195" s="1163"/>
      <c r="X195" s="1163"/>
      <c r="Y195" s="1163"/>
      <c r="Z195" s="1163"/>
      <c r="AA195" s="1163"/>
      <c r="AB195" s="1163"/>
      <c r="AC195" s="1163"/>
      <c r="AD195" s="1163"/>
      <c r="AE195" s="1163"/>
      <c r="AF195" s="1163"/>
      <c r="AG195" s="1163"/>
      <c r="AH195" s="1163"/>
      <c r="AI195" s="1163"/>
      <c r="AJ195" s="1163"/>
      <c r="AK195" s="1163"/>
      <c r="AL195" s="1163"/>
      <c r="AM195" s="1163"/>
      <c r="AN195" s="1163"/>
      <c r="AO195" s="1163"/>
      <c r="AP195" s="1163"/>
      <c r="AQ195" s="1163"/>
      <c r="AR195" s="1163"/>
      <c r="AS195" s="1163"/>
      <c r="AT195" s="1163"/>
      <c r="AU195" s="1163"/>
      <c r="AV195" s="1163"/>
      <c r="AW195" s="1163"/>
      <c r="AX195" s="1163"/>
      <c r="AY195" s="1163"/>
      <c r="AZ195" s="1163"/>
      <c r="BA195" s="1163"/>
      <c r="BB195" s="1163"/>
      <c r="BC195" s="1163"/>
      <c r="BD195" s="1163"/>
      <c r="BE195" s="1163"/>
      <c r="BF195" s="1163"/>
      <c r="BG195" s="1163"/>
      <c r="BH195" s="1163"/>
      <c r="BI195" s="1163"/>
      <c r="BJ195" s="1163"/>
      <c r="BK195" s="1163"/>
      <c r="BL195" s="1163"/>
      <c r="BM195" s="1163"/>
      <c r="BN195" s="1163"/>
      <c r="BO195" s="1163"/>
      <c r="BP195" s="1163"/>
      <c r="BQ195" s="1163"/>
      <c r="BR195" s="1163"/>
      <c r="BS195" s="1163"/>
      <c r="BT195" s="1163"/>
      <c r="BU195" s="1163"/>
      <c r="BV195" s="1163"/>
      <c r="BW195" s="1163"/>
      <c r="BX195" s="1163"/>
      <c r="BY195" s="1163"/>
      <c r="BZ195" s="1163"/>
      <c r="CA195" s="1163"/>
      <c r="CB195" s="1163"/>
      <c r="CC195" s="1163"/>
      <c r="CD195" s="1163"/>
      <c r="CE195" s="1163"/>
      <c r="CF195" s="1163"/>
      <c r="CG195" s="1163"/>
      <c r="CH195" s="1163"/>
      <c r="CI195" s="1163"/>
      <c r="CJ195" s="1163"/>
      <c r="CK195" s="1163"/>
      <c r="CL195" s="1163"/>
      <c r="CM195" s="1163"/>
      <c r="CN195" s="1163"/>
      <c r="CO195" s="1163"/>
      <c r="CP195" s="1163"/>
      <c r="CQ195" s="1163"/>
      <c r="CR195" s="1163"/>
      <c r="CS195" s="1163"/>
      <c r="CT195" s="1163"/>
      <c r="CU195" s="1163"/>
      <c r="CV195" s="1163"/>
    </row>
    <row r="196" spans="1:100" ht="17.25">
      <c r="A196" s="394"/>
      <c r="B196" s="399" t="s">
        <v>991</v>
      </c>
      <c r="C196" s="398"/>
      <c r="D196" s="396"/>
      <c r="E196" s="396"/>
      <c r="F196" s="397"/>
      <c r="G196" s="396"/>
      <c r="H196" s="396">
        <f>SUM(H186:H195)</f>
        <v>1350.463</v>
      </c>
      <c r="I196" s="396">
        <f>SUM(I186:I195)</f>
        <v>0</v>
      </c>
      <c r="J196" s="395">
        <f>SUM(J186:J195)</f>
        <v>0</v>
      </c>
      <c r="K196" s="1163"/>
      <c r="L196" s="1163"/>
      <c r="M196" s="1163"/>
      <c r="N196" s="1163"/>
      <c r="O196" s="1163"/>
      <c r="P196" s="1163"/>
      <c r="Q196" s="1163"/>
      <c r="R196" s="1163"/>
      <c r="S196" s="1163"/>
      <c r="T196" s="1163"/>
      <c r="U196" s="1163"/>
      <c r="V196" s="1163"/>
      <c r="W196" s="1163"/>
      <c r="X196" s="1163"/>
      <c r="Y196" s="1163"/>
      <c r="Z196" s="1163"/>
      <c r="AA196" s="1163"/>
      <c r="AB196" s="1163"/>
      <c r="AC196" s="1163"/>
      <c r="AD196" s="1163"/>
      <c r="AE196" s="1163"/>
      <c r="AF196" s="1163"/>
      <c r="AG196" s="1163"/>
      <c r="AH196" s="1163"/>
      <c r="AI196" s="1163"/>
      <c r="AJ196" s="1163"/>
      <c r="AK196" s="1163"/>
      <c r="AL196" s="1163"/>
      <c r="AM196" s="1163"/>
      <c r="AN196" s="1163"/>
      <c r="AO196" s="1163"/>
      <c r="AP196" s="1163"/>
      <c r="AQ196" s="1163"/>
      <c r="AR196" s="1163"/>
      <c r="AS196" s="1163"/>
      <c r="AT196" s="1163"/>
      <c r="AU196" s="1163"/>
      <c r="AV196" s="1163"/>
      <c r="AW196" s="1163"/>
      <c r="AX196" s="1163"/>
      <c r="AY196" s="1163"/>
      <c r="AZ196" s="1163"/>
      <c r="BA196" s="1163"/>
      <c r="BB196" s="1163"/>
      <c r="BC196" s="1163"/>
      <c r="BD196" s="1163"/>
      <c r="BE196" s="1163"/>
      <c r="BF196" s="1163"/>
      <c r="BG196" s="1163"/>
      <c r="BH196" s="1163"/>
      <c r="BI196" s="1163"/>
      <c r="BJ196" s="1163"/>
      <c r="BK196" s="1163"/>
      <c r="BL196" s="1163"/>
      <c r="BM196" s="1163"/>
      <c r="BN196" s="1163"/>
      <c r="BO196" s="1163"/>
      <c r="BP196" s="1163"/>
      <c r="BQ196" s="1163"/>
      <c r="BR196" s="1163"/>
      <c r="BS196" s="1163"/>
      <c r="BT196" s="1163"/>
      <c r="BU196" s="1163"/>
      <c r="BV196" s="1163"/>
      <c r="BW196" s="1163"/>
      <c r="BX196" s="1163"/>
      <c r="BY196" s="1163"/>
      <c r="BZ196" s="1163"/>
      <c r="CA196" s="1163"/>
      <c r="CB196" s="1163"/>
      <c r="CC196" s="1163"/>
      <c r="CD196" s="1163"/>
      <c r="CE196" s="1163"/>
      <c r="CF196" s="1163"/>
      <c r="CG196" s="1163"/>
      <c r="CH196" s="1163"/>
      <c r="CI196" s="1163"/>
      <c r="CJ196" s="1163"/>
      <c r="CK196" s="1163"/>
      <c r="CL196" s="1163"/>
      <c r="CM196" s="1163"/>
      <c r="CN196" s="1163"/>
      <c r="CO196" s="1163"/>
      <c r="CP196" s="1163"/>
      <c r="CQ196" s="1163"/>
      <c r="CR196" s="1163"/>
      <c r="CS196" s="1163"/>
      <c r="CT196" s="1163"/>
      <c r="CU196" s="1163"/>
      <c r="CV196" s="1163"/>
    </row>
    <row r="197" spans="1:100" ht="17.25">
      <c r="A197" s="418"/>
      <c r="B197" s="406"/>
      <c r="C197" s="406"/>
      <c r="D197" s="409"/>
      <c r="E197" s="409"/>
      <c r="F197" s="410"/>
      <c r="G197" s="409"/>
      <c r="H197" s="409"/>
      <c r="I197" s="409"/>
      <c r="J197" s="408"/>
      <c r="K197" s="1163"/>
      <c r="L197" s="1163"/>
      <c r="M197" s="1163"/>
      <c r="N197" s="1163"/>
      <c r="O197" s="1163"/>
      <c r="P197" s="1163"/>
      <c r="Q197" s="1163"/>
      <c r="R197" s="1163"/>
      <c r="S197" s="1163"/>
      <c r="T197" s="1163"/>
      <c r="U197" s="1163"/>
      <c r="V197" s="1163"/>
      <c r="W197" s="1163"/>
      <c r="X197" s="1163"/>
      <c r="Y197" s="1163"/>
      <c r="Z197" s="1163"/>
      <c r="AA197" s="1163"/>
      <c r="AB197" s="1163"/>
      <c r="AC197" s="1163"/>
      <c r="AD197" s="1163"/>
      <c r="AE197" s="1163"/>
      <c r="AF197" s="1163"/>
      <c r="AG197" s="1163"/>
      <c r="AH197" s="1163"/>
      <c r="AI197" s="1163"/>
      <c r="AJ197" s="1163"/>
      <c r="AK197" s="1163"/>
      <c r="AL197" s="1163"/>
      <c r="AM197" s="1163"/>
      <c r="AN197" s="1163"/>
      <c r="AO197" s="1163"/>
      <c r="AP197" s="1163"/>
      <c r="AQ197" s="1163"/>
      <c r="AR197" s="1163"/>
      <c r="AS197" s="1163"/>
      <c r="AT197" s="1163"/>
      <c r="AU197" s="1163"/>
      <c r="AV197" s="1163"/>
      <c r="AW197" s="1163"/>
      <c r="AX197" s="1163"/>
      <c r="AY197" s="1163"/>
      <c r="AZ197" s="1163"/>
      <c r="BA197" s="1163"/>
      <c r="BB197" s="1163"/>
      <c r="BC197" s="1163"/>
      <c r="BD197" s="1163"/>
      <c r="BE197" s="1163"/>
      <c r="BF197" s="1163"/>
      <c r="BG197" s="1163"/>
      <c r="BH197" s="1163"/>
      <c r="BI197" s="1163"/>
      <c r="BJ197" s="1163"/>
      <c r="BK197" s="1163"/>
      <c r="BL197" s="1163"/>
      <c r="BM197" s="1163"/>
      <c r="BN197" s="1163"/>
      <c r="BO197" s="1163"/>
      <c r="BP197" s="1163"/>
      <c r="BQ197" s="1163"/>
      <c r="BR197" s="1163"/>
      <c r="BS197" s="1163"/>
      <c r="BT197" s="1163"/>
      <c r="BU197" s="1163"/>
      <c r="BV197" s="1163"/>
      <c r="BW197" s="1163"/>
      <c r="BX197" s="1163"/>
      <c r="BY197" s="1163"/>
      <c r="BZ197" s="1163"/>
      <c r="CA197" s="1163"/>
      <c r="CB197" s="1163"/>
      <c r="CC197" s="1163"/>
      <c r="CD197" s="1163"/>
      <c r="CE197" s="1163"/>
      <c r="CF197" s="1163"/>
      <c r="CG197" s="1163"/>
      <c r="CH197" s="1163"/>
      <c r="CI197" s="1163"/>
      <c r="CJ197" s="1163"/>
      <c r="CK197" s="1163"/>
      <c r="CL197" s="1163"/>
      <c r="CM197" s="1163"/>
      <c r="CN197" s="1163"/>
      <c r="CO197" s="1163"/>
      <c r="CP197" s="1163"/>
      <c r="CQ197" s="1163"/>
      <c r="CR197" s="1163"/>
      <c r="CS197" s="1163"/>
      <c r="CT197" s="1163"/>
      <c r="CU197" s="1163"/>
      <c r="CV197" s="1163"/>
    </row>
    <row r="198" spans="1:100" ht="17.25">
      <c r="A198" s="418" t="s">
        <v>992</v>
      </c>
      <c r="B198" s="406"/>
      <c r="C198" s="393"/>
      <c r="D198" s="390"/>
      <c r="E198" s="390"/>
      <c r="F198" s="391"/>
      <c r="G198" s="390"/>
      <c r="H198" s="390"/>
      <c r="I198" s="390"/>
      <c r="J198" s="389"/>
      <c r="K198" s="1163"/>
      <c r="L198" s="1163"/>
      <c r="M198" s="1163"/>
      <c r="N198" s="1163"/>
      <c r="O198" s="1163"/>
      <c r="P198" s="1163"/>
      <c r="Q198" s="1163"/>
      <c r="R198" s="1163"/>
      <c r="S198" s="1163"/>
      <c r="T198" s="1163"/>
      <c r="U198" s="1163"/>
      <c r="V198" s="1163"/>
      <c r="W198" s="1163"/>
      <c r="X198" s="1163"/>
      <c r="Y198" s="1163"/>
      <c r="Z198" s="1163"/>
      <c r="AA198" s="1163"/>
      <c r="AB198" s="1163"/>
      <c r="AC198" s="1163"/>
      <c r="AD198" s="1163"/>
      <c r="AE198" s="1163"/>
      <c r="AF198" s="1163"/>
      <c r="AG198" s="1163"/>
      <c r="AH198" s="1163"/>
      <c r="AI198" s="1163"/>
      <c r="AJ198" s="1163"/>
      <c r="AK198" s="1163"/>
      <c r="AL198" s="1163"/>
      <c r="AM198" s="1163"/>
      <c r="AN198" s="1163"/>
      <c r="AO198" s="1163"/>
      <c r="AP198" s="1163"/>
      <c r="AQ198" s="1163"/>
      <c r="AR198" s="1163"/>
      <c r="AS198" s="1163"/>
      <c r="AT198" s="1163"/>
      <c r="AU198" s="1163"/>
      <c r="AV198" s="1163"/>
      <c r="AW198" s="1163"/>
      <c r="AX198" s="1163"/>
      <c r="AY198" s="1163"/>
      <c r="AZ198" s="1163"/>
      <c r="BA198" s="1163"/>
      <c r="BB198" s="1163"/>
      <c r="BC198" s="1163"/>
      <c r="BD198" s="1163"/>
      <c r="BE198" s="1163"/>
      <c r="BF198" s="1163"/>
      <c r="BG198" s="1163"/>
      <c r="BH198" s="1163"/>
      <c r="BI198" s="1163"/>
      <c r="BJ198" s="1163"/>
      <c r="BK198" s="1163"/>
      <c r="BL198" s="1163"/>
      <c r="BM198" s="1163"/>
      <c r="BN198" s="1163"/>
      <c r="BO198" s="1163"/>
      <c r="BP198" s="1163"/>
      <c r="BQ198" s="1163"/>
      <c r="BR198" s="1163"/>
      <c r="BS198" s="1163"/>
      <c r="BT198" s="1163"/>
      <c r="BU198" s="1163"/>
      <c r="BV198" s="1163"/>
      <c r="BW198" s="1163"/>
      <c r="BX198" s="1163"/>
      <c r="BY198" s="1163"/>
      <c r="BZ198" s="1163"/>
      <c r="CA198" s="1163"/>
      <c r="CB198" s="1163"/>
      <c r="CC198" s="1163"/>
      <c r="CD198" s="1163"/>
      <c r="CE198" s="1163"/>
      <c r="CF198" s="1163"/>
      <c r="CG198" s="1163"/>
      <c r="CH198" s="1163"/>
      <c r="CI198" s="1163"/>
      <c r="CJ198" s="1163"/>
      <c r="CK198" s="1163"/>
      <c r="CL198" s="1163"/>
      <c r="CM198" s="1163"/>
      <c r="CN198" s="1163"/>
      <c r="CO198" s="1163"/>
      <c r="CP198" s="1163"/>
      <c r="CQ198" s="1163"/>
      <c r="CR198" s="1163"/>
      <c r="CS198" s="1163"/>
      <c r="CT198" s="1163"/>
      <c r="CU198" s="1163"/>
      <c r="CV198" s="1163"/>
    </row>
    <row r="199" spans="1:100" s="477" customFormat="1" ht="17.25">
      <c r="A199" s="407" t="s">
        <v>993</v>
      </c>
      <c r="B199" s="406"/>
      <c r="C199" s="393"/>
      <c r="D199" s="390"/>
      <c r="E199" s="390"/>
      <c r="F199" s="391"/>
      <c r="G199" s="390"/>
      <c r="H199" s="390"/>
      <c r="I199" s="390"/>
      <c r="J199" s="347"/>
      <c r="K199" s="479"/>
      <c r="L199" s="479"/>
      <c r="M199" s="479"/>
      <c r="N199" s="479"/>
      <c r="O199" s="479"/>
      <c r="P199" s="479"/>
      <c r="Q199" s="479"/>
      <c r="R199" s="479"/>
      <c r="S199" s="479"/>
      <c r="T199" s="479"/>
      <c r="U199" s="479"/>
      <c r="V199" s="479"/>
      <c r="W199" s="479"/>
      <c r="X199" s="479"/>
      <c r="Y199" s="479"/>
      <c r="Z199" s="479"/>
      <c r="AA199" s="479"/>
      <c r="AB199" s="479"/>
      <c r="AC199" s="479"/>
      <c r="AD199" s="479"/>
      <c r="AE199" s="479"/>
      <c r="AF199" s="479"/>
      <c r="AG199" s="479"/>
      <c r="AH199" s="479"/>
      <c r="AI199" s="479"/>
      <c r="AJ199" s="479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  <c r="BJ199" s="478"/>
      <c r="BK199" s="478"/>
      <c r="BL199" s="478"/>
      <c r="BM199" s="478"/>
      <c r="BN199" s="478"/>
      <c r="BO199" s="478"/>
      <c r="BP199" s="478"/>
      <c r="BQ199" s="478"/>
      <c r="BR199" s="478"/>
      <c r="BS199" s="478"/>
      <c r="BT199" s="478"/>
      <c r="BU199" s="478"/>
      <c r="BV199" s="478"/>
      <c r="BW199" s="478"/>
      <c r="BX199" s="478"/>
      <c r="BY199" s="478"/>
      <c r="BZ199" s="478"/>
      <c r="CA199" s="478"/>
      <c r="CB199" s="478"/>
      <c r="CC199" s="478"/>
      <c r="CD199" s="478"/>
      <c r="CE199" s="478"/>
      <c r="CF199" s="478"/>
      <c r="CG199" s="478"/>
      <c r="CH199" s="478"/>
      <c r="CI199" s="478"/>
      <c r="CJ199" s="478"/>
      <c r="CK199" s="478"/>
      <c r="CL199" s="478"/>
      <c r="CM199" s="478"/>
      <c r="CN199" s="478"/>
      <c r="CO199" s="478"/>
      <c r="CP199" s="478"/>
      <c r="CQ199" s="478"/>
      <c r="CR199" s="478"/>
      <c r="CS199" s="478"/>
      <c r="CT199" s="478"/>
      <c r="CU199" s="478"/>
      <c r="CV199" s="478"/>
    </row>
    <row r="200" spans="1:100" s="477" customFormat="1" ht="17.25">
      <c r="A200" s="411"/>
      <c r="B200" s="495" t="s">
        <v>1722</v>
      </c>
      <c r="C200" s="495" t="s">
        <v>994</v>
      </c>
      <c r="D200" s="401"/>
      <c r="E200" s="401">
        <v>700</v>
      </c>
      <c r="F200" s="402">
        <v>1</v>
      </c>
      <c r="G200" s="401">
        <f>E200*F200</f>
        <v>700</v>
      </c>
      <c r="H200" s="401">
        <f>G200*1.13</f>
        <v>790.99999999999989</v>
      </c>
      <c r="I200" s="401"/>
      <c r="J200" s="343"/>
      <c r="K200" s="479"/>
      <c r="L200" s="479"/>
      <c r="M200" s="479"/>
      <c r="N200" s="479"/>
      <c r="O200" s="479"/>
      <c r="P200" s="479"/>
      <c r="Q200" s="479"/>
      <c r="R200" s="479"/>
      <c r="S200" s="479"/>
      <c r="T200" s="479"/>
      <c r="U200" s="479"/>
      <c r="V200" s="479"/>
      <c r="W200" s="479"/>
      <c r="X200" s="479"/>
      <c r="Y200" s="479"/>
      <c r="Z200" s="479"/>
      <c r="AA200" s="479"/>
      <c r="AB200" s="479"/>
      <c r="AC200" s="479"/>
      <c r="AD200" s="479"/>
      <c r="AE200" s="479"/>
      <c r="AF200" s="479"/>
      <c r="AG200" s="479"/>
      <c r="AH200" s="479"/>
      <c r="AI200" s="479"/>
      <c r="AJ200" s="479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  <c r="BJ200" s="478"/>
      <c r="BK200" s="478"/>
      <c r="BL200" s="478"/>
      <c r="BM200" s="478"/>
      <c r="BN200" s="478"/>
      <c r="BO200" s="478"/>
      <c r="BP200" s="478"/>
      <c r="BQ200" s="478"/>
      <c r="BR200" s="478"/>
      <c r="BS200" s="478"/>
      <c r="BT200" s="478"/>
      <c r="BU200" s="478"/>
      <c r="BV200" s="478"/>
      <c r="BW200" s="478"/>
      <c r="BX200" s="478"/>
      <c r="BY200" s="478"/>
      <c r="BZ200" s="478"/>
      <c r="CA200" s="478"/>
      <c r="CB200" s="478"/>
      <c r="CC200" s="478"/>
      <c r="CD200" s="478"/>
      <c r="CE200" s="478"/>
      <c r="CF200" s="478"/>
      <c r="CG200" s="478"/>
      <c r="CH200" s="478"/>
      <c r="CI200" s="478"/>
      <c r="CJ200" s="478"/>
      <c r="CK200" s="478"/>
      <c r="CL200" s="478"/>
      <c r="CM200" s="478"/>
      <c r="CN200" s="478"/>
      <c r="CO200" s="478"/>
      <c r="CP200" s="478"/>
      <c r="CQ200" s="478"/>
      <c r="CR200" s="478"/>
      <c r="CS200" s="478"/>
      <c r="CT200" s="478"/>
      <c r="CU200" s="478"/>
      <c r="CV200" s="478"/>
    </row>
    <row r="201" spans="1:100" s="477" customFormat="1" ht="17.25">
      <c r="A201" s="411"/>
      <c r="B201" s="495" t="s">
        <v>1723</v>
      </c>
      <c r="C201" s="496" t="s">
        <v>995</v>
      </c>
      <c r="D201" s="390" t="s">
        <v>996</v>
      </c>
      <c r="E201" s="390">
        <v>0</v>
      </c>
      <c r="F201" s="391">
        <v>1</v>
      </c>
      <c r="G201" s="390">
        <f>E201*F201</f>
        <v>0</v>
      </c>
      <c r="H201" s="390">
        <v>0</v>
      </c>
      <c r="I201" s="390"/>
      <c r="J201" s="347"/>
      <c r="K201" s="479"/>
      <c r="L201" s="479"/>
      <c r="M201" s="479"/>
      <c r="N201" s="479"/>
      <c r="O201" s="479"/>
      <c r="P201" s="479"/>
      <c r="Q201" s="479"/>
      <c r="R201" s="479"/>
      <c r="S201" s="479"/>
      <c r="T201" s="479"/>
      <c r="U201" s="479"/>
      <c r="V201" s="479"/>
      <c r="W201" s="479"/>
      <c r="X201" s="479"/>
      <c r="Y201" s="479"/>
      <c r="Z201" s="479"/>
      <c r="AA201" s="479"/>
      <c r="AB201" s="479"/>
      <c r="AC201" s="479"/>
      <c r="AD201" s="479"/>
      <c r="AE201" s="479"/>
      <c r="AF201" s="479"/>
      <c r="AG201" s="479"/>
      <c r="AH201" s="479"/>
      <c r="AI201" s="479"/>
      <c r="AJ201" s="479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  <c r="BJ201" s="478"/>
      <c r="BK201" s="478"/>
      <c r="BL201" s="478"/>
      <c r="BM201" s="478"/>
      <c r="BN201" s="478"/>
      <c r="BO201" s="478"/>
      <c r="BP201" s="478"/>
      <c r="BQ201" s="478"/>
      <c r="BR201" s="478"/>
      <c r="BS201" s="478"/>
      <c r="BT201" s="478"/>
      <c r="BU201" s="478"/>
      <c r="BV201" s="478"/>
      <c r="BW201" s="478"/>
      <c r="BX201" s="478"/>
      <c r="BY201" s="478"/>
      <c r="BZ201" s="478"/>
      <c r="CA201" s="478"/>
      <c r="CB201" s="478"/>
      <c r="CC201" s="478"/>
      <c r="CD201" s="478"/>
      <c r="CE201" s="478"/>
      <c r="CF201" s="478"/>
      <c r="CG201" s="478"/>
      <c r="CH201" s="478"/>
      <c r="CI201" s="478"/>
      <c r="CJ201" s="478"/>
      <c r="CK201" s="478"/>
      <c r="CL201" s="478"/>
      <c r="CM201" s="478"/>
      <c r="CN201" s="478"/>
      <c r="CO201" s="478"/>
      <c r="CP201" s="478"/>
      <c r="CQ201" s="478"/>
      <c r="CR201" s="478"/>
      <c r="CS201" s="478"/>
      <c r="CT201" s="478"/>
      <c r="CU201" s="478"/>
      <c r="CV201" s="478"/>
    </row>
    <row r="202" spans="1:100" s="477" customFormat="1" ht="17.25">
      <c r="A202" s="411"/>
      <c r="B202" s="495" t="s">
        <v>1724</v>
      </c>
      <c r="C202" s="492" t="s">
        <v>997</v>
      </c>
      <c r="D202" s="416" t="s">
        <v>998</v>
      </c>
      <c r="E202" s="401">
        <v>16</v>
      </c>
      <c r="F202" s="402">
        <v>4</v>
      </c>
      <c r="G202" s="401">
        <f>E202*F202</f>
        <v>64</v>
      </c>
      <c r="H202" s="401">
        <f>G202*1.13</f>
        <v>72.319999999999993</v>
      </c>
      <c r="I202" s="401"/>
      <c r="J202" s="400"/>
      <c r="K202" s="479"/>
      <c r="L202" s="479"/>
      <c r="M202" s="479"/>
      <c r="N202" s="479"/>
      <c r="O202" s="479"/>
      <c r="P202" s="479"/>
      <c r="Q202" s="479"/>
      <c r="R202" s="479"/>
      <c r="S202" s="479"/>
      <c r="T202" s="479"/>
      <c r="U202" s="479"/>
      <c r="V202" s="479"/>
      <c r="W202" s="479"/>
      <c r="X202" s="479"/>
      <c r="Y202" s="479"/>
      <c r="Z202" s="479"/>
      <c r="AA202" s="479"/>
      <c r="AB202" s="479"/>
      <c r="AC202" s="479"/>
      <c r="AD202" s="479"/>
      <c r="AE202" s="479"/>
      <c r="AF202" s="479"/>
      <c r="AG202" s="479"/>
      <c r="AH202" s="479"/>
      <c r="AI202" s="479"/>
      <c r="AJ202" s="479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  <c r="BJ202" s="478"/>
      <c r="BK202" s="478"/>
      <c r="BL202" s="478"/>
      <c r="BM202" s="478"/>
      <c r="BN202" s="478"/>
      <c r="BO202" s="478"/>
      <c r="BP202" s="478"/>
      <c r="BQ202" s="478"/>
      <c r="BR202" s="478"/>
      <c r="BS202" s="478"/>
      <c r="BT202" s="478"/>
      <c r="BU202" s="478"/>
      <c r="BV202" s="478"/>
      <c r="BW202" s="478"/>
      <c r="BX202" s="478"/>
      <c r="BY202" s="478"/>
      <c r="BZ202" s="478"/>
      <c r="CA202" s="478"/>
      <c r="CB202" s="478"/>
      <c r="CC202" s="478"/>
      <c r="CD202" s="478"/>
      <c r="CE202" s="478"/>
      <c r="CF202" s="478"/>
      <c r="CG202" s="478"/>
      <c r="CH202" s="478"/>
      <c r="CI202" s="478"/>
      <c r="CJ202" s="478"/>
      <c r="CK202" s="478"/>
      <c r="CL202" s="478"/>
      <c r="CM202" s="478"/>
      <c r="CN202" s="478"/>
      <c r="CO202" s="478"/>
      <c r="CP202" s="478"/>
      <c r="CQ202" s="478"/>
      <c r="CR202" s="478"/>
      <c r="CS202" s="478"/>
      <c r="CT202" s="478"/>
      <c r="CU202" s="478"/>
      <c r="CV202" s="478"/>
    </row>
    <row r="203" spans="1:100" s="477" customFormat="1" ht="34.5">
      <c r="A203" s="411"/>
      <c r="B203" s="495" t="s">
        <v>1725</v>
      </c>
      <c r="C203" s="502" t="s">
        <v>999</v>
      </c>
      <c r="D203" s="417" t="s">
        <v>1000</v>
      </c>
      <c r="E203" s="390">
        <v>150</v>
      </c>
      <c r="F203" s="391">
        <v>1</v>
      </c>
      <c r="G203" s="390">
        <f>E203*F203</f>
        <v>150</v>
      </c>
      <c r="H203" s="390">
        <f>G203*1.13</f>
        <v>169.49999999999997</v>
      </c>
      <c r="I203" s="390"/>
      <c r="J203" s="389"/>
      <c r="K203" s="479"/>
      <c r="L203" s="479"/>
      <c r="M203" s="479"/>
      <c r="N203" s="479"/>
      <c r="O203" s="479"/>
      <c r="P203" s="479"/>
      <c r="Q203" s="479"/>
      <c r="R203" s="479"/>
      <c r="S203" s="479"/>
      <c r="T203" s="479"/>
      <c r="U203" s="479"/>
      <c r="V203" s="479"/>
      <c r="W203" s="479"/>
      <c r="X203" s="479"/>
      <c r="Y203" s="479"/>
      <c r="Z203" s="479"/>
      <c r="AA203" s="479"/>
      <c r="AB203" s="479"/>
      <c r="AC203" s="479"/>
      <c r="AD203" s="479"/>
      <c r="AE203" s="479"/>
      <c r="AF203" s="479"/>
      <c r="AG203" s="479"/>
      <c r="AH203" s="479"/>
      <c r="AI203" s="479"/>
      <c r="AJ203" s="479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  <c r="BJ203" s="478"/>
      <c r="BK203" s="478"/>
      <c r="BL203" s="478"/>
      <c r="BM203" s="478"/>
      <c r="BN203" s="478"/>
      <c r="BO203" s="478"/>
      <c r="BP203" s="478"/>
      <c r="BQ203" s="478"/>
      <c r="BR203" s="478"/>
      <c r="BS203" s="478"/>
      <c r="BT203" s="478"/>
      <c r="BU203" s="478"/>
      <c r="BV203" s="478"/>
      <c r="BW203" s="478"/>
      <c r="BX203" s="478"/>
      <c r="BY203" s="478"/>
      <c r="BZ203" s="478"/>
      <c r="CA203" s="478"/>
      <c r="CB203" s="478"/>
      <c r="CC203" s="478"/>
      <c r="CD203" s="478"/>
      <c r="CE203" s="478"/>
      <c r="CF203" s="478"/>
      <c r="CG203" s="478"/>
      <c r="CH203" s="478"/>
      <c r="CI203" s="478"/>
      <c r="CJ203" s="478"/>
      <c r="CK203" s="478"/>
      <c r="CL203" s="478"/>
      <c r="CM203" s="478"/>
      <c r="CN203" s="478"/>
      <c r="CO203" s="478"/>
      <c r="CP203" s="478"/>
      <c r="CQ203" s="478"/>
      <c r="CR203" s="478"/>
      <c r="CS203" s="478"/>
      <c r="CT203" s="478"/>
      <c r="CU203" s="478"/>
      <c r="CV203" s="478"/>
    </row>
    <row r="204" spans="1:100" s="477" customFormat="1" ht="17.25">
      <c r="A204" s="411"/>
      <c r="B204" s="1160"/>
      <c r="C204" s="492"/>
      <c r="D204" s="416"/>
      <c r="E204" s="401"/>
      <c r="F204" s="402"/>
      <c r="G204" s="401"/>
      <c r="H204" s="401"/>
      <c r="I204" s="401"/>
      <c r="J204" s="400"/>
      <c r="K204" s="479"/>
      <c r="L204" s="479"/>
      <c r="M204" s="479"/>
      <c r="N204" s="479"/>
      <c r="O204" s="479"/>
      <c r="P204" s="479"/>
      <c r="Q204" s="479"/>
      <c r="R204" s="479"/>
      <c r="S204" s="479"/>
      <c r="T204" s="479"/>
      <c r="U204" s="479"/>
      <c r="V204" s="479"/>
      <c r="W204" s="479"/>
      <c r="X204" s="479"/>
      <c r="Y204" s="479"/>
      <c r="Z204" s="479"/>
      <c r="AA204" s="479"/>
      <c r="AB204" s="479"/>
      <c r="AC204" s="479"/>
      <c r="AD204" s="479"/>
      <c r="AE204" s="479"/>
      <c r="AF204" s="479"/>
      <c r="AG204" s="479"/>
      <c r="AH204" s="479"/>
      <c r="AI204" s="479"/>
      <c r="AJ204" s="479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  <c r="BJ204" s="478"/>
      <c r="BK204" s="478"/>
      <c r="BL204" s="478"/>
      <c r="BM204" s="478"/>
      <c r="BN204" s="478"/>
      <c r="BO204" s="478"/>
      <c r="BP204" s="478"/>
      <c r="BQ204" s="478"/>
      <c r="BR204" s="478"/>
      <c r="BS204" s="478"/>
      <c r="BT204" s="478"/>
      <c r="BU204" s="478"/>
      <c r="BV204" s="478"/>
      <c r="BW204" s="478"/>
      <c r="BX204" s="478"/>
      <c r="BY204" s="478"/>
      <c r="BZ204" s="478"/>
      <c r="CA204" s="478"/>
      <c r="CB204" s="478"/>
      <c r="CC204" s="478"/>
      <c r="CD204" s="478"/>
      <c r="CE204" s="478"/>
      <c r="CF204" s="478"/>
      <c r="CG204" s="478"/>
      <c r="CH204" s="478"/>
      <c r="CI204" s="478"/>
      <c r="CJ204" s="478"/>
      <c r="CK204" s="478"/>
      <c r="CL204" s="478"/>
      <c r="CM204" s="478"/>
      <c r="CN204" s="478"/>
      <c r="CO204" s="478"/>
      <c r="CP204" s="478"/>
      <c r="CQ204" s="478"/>
      <c r="CR204" s="478"/>
      <c r="CS204" s="478"/>
      <c r="CT204" s="478"/>
      <c r="CU204" s="478"/>
      <c r="CV204" s="478"/>
    </row>
    <row r="205" spans="1:100" s="477" customFormat="1" ht="17.25">
      <c r="A205" s="411"/>
      <c r="B205" s="1159" t="s">
        <v>1001</v>
      </c>
      <c r="C205" s="501"/>
      <c r="D205" s="396"/>
      <c r="E205" s="396"/>
      <c r="F205" s="397"/>
      <c r="G205" s="396"/>
      <c r="H205" s="396">
        <f>SUM(H200:H203)</f>
        <v>1032.82</v>
      </c>
      <c r="I205" s="396">
        <f>SUM(I199:I203)</f>
        <v>0</v>
      </c>
      <c r="J205" s="395">
        <f>SUM(J199:J203)</f>
        <v>0</v>
      </c>
      <c r="K205" s="479"/>
      <c r="L205" s="479"/>
      <c r="M205" s="479"/>
      <c r="N205" s="479"/>
      <c r="O205" s="479"/>
      <c r="P205" s="479"/>
      <c r="Q205" s="479"/>
      <c r="R205" s="479"/>
      <c r="S205" s="479"/>
      <c r="T205" s="479"/>
      <c r="U205" s="479"/>
      <c r="V205" s="479"/>
      <c r="W205" s="479"/>
      <c r="X205" s="479"/>
      <c r="Y205" s="479"/>
      <c r="Z205" s="479"/>
      <c r="AA205" s="479"/>
      <c r="AB205" s="479"/>
      <c r="AC205" s="479"/>
      <c r="AD205" s="479"/>
      <c r="AE205" s="479"/>
      <c r="AF205" s="479"/>
      <c r="AG205" s="479"/>
      <c r="AH205" s="479"/>
      <c r="AI205" s="479"/>
      <c r="AJ205" s="479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  <c r="BJ205" s="478"/>
      <c r="BK205" s="478"/>
      <c r="BL205" s="478"/>
      <c r="BM205" s="478"/>
      <c r="BN205" s="478"/>
      <c r="BO205" s="478"/>
      <c r="BP205" s="478"/>
      <c r="BQ205" s="478"/>
      <c r="BR205" s="478"/>
      <c r="BS205" s="478"/>
      <c r="BT205" s="478"/>
      <c r="BU205" s="478"/>
      <c r="BV205" s="478"/>
      <c r="BW205" s="478"/>
      <c r="BX205" s="478"/>
      <c r="BY205" s="478"/>
      <c r="BZ205" s="478"/>
      <c r="CA205" s="478"/>
      <c r="CB205" s="478"/>
      <c r="CC205" s="478"/>
      <c r="CD205" s="478"/>
      <c r="CE205" s="478"/>
      <c r="CF205" s="478"/>
      <c r="CG205" s="478"/>
      <c r="CH205" s="478"/>
      <c r="CI205" s="478"/>
      <c r="CJ205" s="478"/>
      <c r="CK205" s="478"/>
      <c r="CL205" s="478"/>
      <c r="CM205" s="478"/>
      <c r="CN205" s="478"/>
      <c r="CO205" s="478"/>
      <c r="CP205" s="478"/>
      <c r="CQ205" s="478"/>
      <c r="CR205" s="478"/>
      <c r="CS205" s="478"/>
      <c r="CT205" s="478"/>
      <c r="CU205" s="478"/>
      <c r="CV205" s="478"/>
    </row>
    <row r="206" spans="1:100" s="477" customFormat="1" ht="17.25">
      <c r="A206" s="407"/>
      <c r="B206" s="406"/>
      <c r="C206" s="406"/>
      <c r="D206" s="409"/>
      <c r="E206" s="409"/>
      <c r="F206" s="410"/>
      <c r="G206" s="409"/>
      <c r="H206" s="409"/>
      <c r="I206" s="409"/>
      <c r="J206" s="408"/>
      <c r="K206" s="479"/>
      <c r="L206" s="479"/>
      <c r="M206" s="479"/>
      <c r="N206" s="479"/>
      <c r="O206" s="479"/>
      <c r="P206" s="479"/>
      <c r="Q206" s="479"/>
      <c r="R206" s="479"/>
      <c r="S206" s="479"/>
      <c r="T206" s="479"/>
      <c r="U206" s="479"/>
      <c r="V206" s="479"/>
      <c r="W206" s="479"/>
      <c r="X206" s="479"/>
      <c r="Y206" s="479"/>
      <c r="Z206" s="479"/>
      <c r="AA206" s="479"/>
      <c r="AB206" s="479"/>
      <c r="AC206" s="479"/>
      <c r="AD206" s="479"/>
      <c r="AE206" s="479"/>
      <c r="AF206" s="479"/>
      <c r="AG206" s="479"/>
      <c r="AH206" s="479"/>
      <c r="AI206" s="479"/>
      <c r="AJ206" s="479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  <c r="BJ206" s="478"/>
      <c r="BK206" s="478"/>
      <c r="BL206" s="478"/>
      <c r="BM206" s="478"/>
      <c r="BN206" s="478"/>
      <c r="BO206" s="478"/>
      <c r="BP206" s="478"/>
      <c r="BQ206" s="478"/>
      <c r="BR206" s="478"/>
      <c r="BS206" s="478"/>
      <c r="BT206" s="478"/>
      <c r="BU206" s="478"/>
      <c r="BV206" s="478"/>
      <c r="BW206" s="478"/>
      <c r="BX206" s="478"/>
      <c r="BY206" s="478"/>
      <c r="BZ206" s="478"/>
      <c r="CA206" s="478"/>
      <c r="CB206" s="478"/>
      <c r="CC206" s="478"/>
      <c r="CD206" s="478"/>
      <c r="CE206" s="478"/>
      <c r="CF206" s="478"/>
      <c r="CG206" s="478"/>
      <c r="CH206" s="478"/>
      <c r="CI206" s="478"/>
      <c r="CJ206" s="478"/>
      <c r="CK206" s="478"/>
      <c r="CL206" s="478"/>
      <c r="CM206" s="478"/>
      <c r="CN206" s="478"/>
      <c r="CO206" s="478"/>
      <c r="CP206" s="478"/>
      <c r="CQ206" s="478"/>
      <c r="CR206" s="478"/>
      <c r="CS206" s="478"/>
      <c r="CT206" s="478"/>
      <c r="CU206" s="478"/>
      <c r="CV206" s="478"/>
    </row>
    <row r="207" spans="1:100" s="477" customFormat="1" ht="17.25">
      <c r="A207" s="407" t="s">
        <v>1002</v>
      </c>
      <c r="B207" s="406"/>
      <c r="C207" s="393"/>
      <c r="D207" s="390"/>
      <c r="E207" s="500"/>
      <c r="F207" s="499"/>
      <c r="G207" s="390"/>
      <c r="H207" s="390"/>
      <c r="I207" s="390"/>
      <c r="J207" s="389"/>
      <c r="K207" s="479"/>
      <c r="L207" s="479"/>
      <c r="M207" s="479"/>
      <c r="N207" s="479"/>
      <c r="O207" s="479"/>
      <c r="P207" s="479"/>
      <c r="Q207" s="479"/>
      <c r="R207" s="479"/>
      <c r="S207" s="479"/>
      <c r="T207" s="479"/>
      <c r="U207" s="479"/>
      <c r="V207" s="479"/>
      <c r="W207" s="479"/>
      <c r="X207" s="479"/>
      <c r="Y207" s="479"/>
      <c r="Z207" s="479"/>
      <c r="AA207" s="479"/>
      <c r="AB207" s="479"/>
      <c r="AC207" s="479"/>
      <c r="AD207" s="479"/>
      <c r="AE207" s="479"/>
      <c r="AF207" s="479"/>
      <c r="AG207" s="479"/>
      <c r="AH207" s="479"/>
      <c r="AI207" s="479"/>
      <c r="AJ207" s="479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  <c r="BJ207" s="478"/>
      <c r="BK207" s="478"/>
      <c r="BL207" s="478"/>
      <c r="BM207" s="478"/>
      <c r="BN207" s="478"/>
      <c r="BO207" s="478"/>
      <c r="BP207" s="478"/>
      <c r="BQ207" s="478"/>
      <c r="BR207" s="478"/>
      <c r="BS207" s="478"/>
      <c r="BT207" s="478"/>
      <c r="BU207" s="478"/>
      <c r="BV207" s="478"/>
      <c r="BW207" s="478"/>
      <c r="BX207" s="478"/>
      <c r="BY207" s="478"/>
      <c r="BZ207" s="478"/>
      <c r="CA207" s="478"/>
      <c r="CB207" s="478"/>
      <c r="CC207" s="478"/>
      <c r="CD207" s="478"/>
      <c r="CE207" s="478"/>
      <c r="CF207" s="478"/>
      <c r="CG207" s="478"/>
      <c r="CH207" s="478"/>
      <c r="CI207" s="478"/>
      <c r="CJ207" s="478"/>
      <c r="CK207" s="478"/>
      <c r="CL207" s="478"/>
      <c r="CM207" s="478"/>
      <c r="CN207" s="478"/>
      <c r="CO207" s="478"/>
      <c r="CP207" s="478"/>
      <c r="CQ207" s="478"/>
      <c r="CR207" s="478"/>
      <c r="CS207" s="478"/>
      <c r="CT207" s="478"/>
      <c r="CU207" s="478"/>
      <c r="CV207" s="478"/>
    </row>
    <row r="208" spans="1:100" s="477" customFormat="1" ht="17.25">
      <c r="A208" s="411"/>
      <c r="B208" s="495" t="s">
        <v>1726</v>
      </c>
      <c r="C208" s="492" t="s">
        <v>1003</v>
      </c>
      <c r="D208" s="401" t="s">
        <v>1004</v>
      </c>
      <c r="E208" s="498">
        <v>30</v>
      </c>
      <c r="F208" s="497">
        <v>8</v>
      </c>
      <c r="G208" s="401">
        <f>E208*F208</f>
        <v>240</v>
      </c>
      <c r="H208" s="401">
        <f>G208*1.13</f>
        <v>271.2</v>
      </c>
      <c r="I208" s="401"/>
      <c r="J208" s="400"/>
      <c r="K208" s="479"/>
      <c r="L208" s="479"/>
      <c r="M208" s="479"/>
      <c r="N208" s="479"/>
      <c r="O208" s="479"/>
      <c r="P208" s="479"/>
      <c r="Q208" s="479"/>
      <c r="R208" s="479"/>
      <c r="S208" s="479"/>
      <c r="T208" s="479"/>
      <c r="U208" s="479"/>
      <c r="V208" s="479"/>
      <c r="W208" s="479"/>
      <c r="X208" s="479"/>
      <c r="Y208" s="479"/>
      <c r="Z208" s="479"/>
      <c r="AA208" s="479"/>
      <c r="AB208" s="479"/>
      <c r="AC208" s="479"/>
      <c r="AD208" s="479"/>
      <c r="AE208" s="479"/>
      <c r="AF208" s="479"/>
      <c r="AG208" s="479"/>
      <c r="AH208" s="479"/>
      <c r="AI208" s="479"/>
      <c r="AJ208" s="479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  <c r="BJ208" s="478"/>
      <c r="BK208" s="478"/>
      <c r="BL208" s="478"/>
      <c r="BM208" s="478"/>
      <c r="BN208" s="478"/>
      <c r="BO208" s="478"/>
      <c r="BP208" s="478"/>
      <c r="BQ208" s="478"/>
      <c r="BR208" s="478"/>
      <c r="BS208" s="478"/>
      <c r="BT208" s="478"/>
      <c r="BU208" s="478"/>
      <c r="BV208" s="478"/>
      <c r="BW208" s="478"/>
      <c r="BX208" s="478"/>
      <c r="BY208" s="478"/>
      <c r="BZ208" s="478"/>
      <c r="CA208" s="478"/>
      <c r="CB208" s="478"/>
      <c r="CC208" s="478"/>
      <c r="CD208" s="478"/>
      <c r="CE208" s="478"/>
      <c r="CF208" s="478"/>
      <c r="CG208" s="478"/>
      <c r="CH208" s="478"/>
      <c r="CI208" s="478"/>
      <c r="CJ208" s="478"/>
      <c r="CK208" s="478"/>
      <c r="CL208" s="478"/>
      <c r="CM208" s="478"/>
      <c r="CN208" s="478"/>
      <c r="CO208" s="478"/>
      <c r="CP208" s="478"/>
      <c r="CQ208" s="478"/>
      <c r="CR208" s="478"/>
      <c r="CS208" s="478"/>
      <c r="CT208" s="478"/>
      <c r="CU208" s="478"/>
      <c r="CV208" s="478"/>
    </row>
    <row r="209" spans="1:100" s="477" customFormat="1" ht="15" customHeight="1">
      <c r="A209" s="411"/>
      <c r="B209" s="495" t="s">
        <v>1727</v>
      </c>
      <c r="C209" s="496" t="s">
        <v>1005</v>
      </c>
      <c r="D209" s="390" t="s">
        <v>1006</v>
      </c>
      <c r="E209" s="500">
        <v>20</v>
      </c>
      <c r="F209" s="499">
        <v>7</v>
      </c>
      <c r="G209" s="390">
        <f>E209*F209</f>
        <v>140</v>
      </c>
      <c r="H209" s="390">
        <f>G209*1.13</f>
        <v>158.19999999999999</v>
      </c>
      <c r="I209" s="390"/>
      <c r="J209" s="389"/>
      <c r="K209" s="479"/>
      <c r="L209" s="479"/>
      <c r="M209" s="479"/>
      <c r="N209" s="479"/>
      <c r="O209" s="479"/>
      <c r="P209" s="479"/>
      <c r="Q209" s="479"/>
      <c r="R209" s="479"/>
      <c r="S209" s="479"/>
      <c r="T209" s="479"/>
      <c r="U209" s="479"/>
      <c r="V209" s="479"/>
      <c r="W209" s="479"/>
      <c r="X209" s="479"/>
      <c r="Y209" s="479"/>
      <c r="Z209" s="479"/>
      <c r="AA209" s="479"/>
      <c r="AB209" s="479"/>
      <c r="AC209" s="479"/>
      <c r="AD209" s="479"/>
      <c r="AE209" s="479"/>
      <c r="AF209" s="479"/>
      <c r="AG209" s="479"/>
      <c r="AH209" s="479"/>
      <c r="AI209" s="479"/>
      <c r="AJ209" s="479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  <c r="BJ209" s="478"/>
      <c r="BK209" s="478"/>
      <c r="BL209" s="478"/>
      <c r="BM209" s="478"/>
      <c r="BN209" s="478"/>
      <c r="BO209" s="478"/>
      <c r="BP209" s="478"/>
      <c r="BQ209" s="478"/>
      <c r="BR209" s="478"/>
      <c r="BS209" s="478"/>
      <c r="BT209" s="478"/>
      <c r="BU209" s="478"/>
      <c r="BV209" s="478"/>
      <c r="BW209" s="478"/>
      <c r="BX209" s="478"/>
      <c r="BY209" s="478"/>
      <c r="BZ209" s="478"/>
      <c r="CA209" s="478"/>
      <c r="CB209" s="478"/>
      <c r="CC209" s="478"/>
      <c r="CD209" s="478"/>
      <c r="CE209" s="478"/>
      <c r="CF209" s="478"/>
      <c r="CG209" s="478"/>
      <c r="CH209" s="478"/>
      <c r="CI209" s="478"/>
      <c r="CJ209" s="478"/>
      <c r="CK209" s="478"/>
      <c r="CL209" s="478"/>
      <c r="CM209" s="478"/>
      <c r="CN209" s="478"/>
      <c r="CO209" s="478"/>
      <c r="CP209" s="478"/>
      <c r="CQ209" s="478"/>
      <c r="CR209" s="478"/>
      <c r="CS209" s="478"/>
      <c r="CT209" s="478"/>
      <c r="CU209" s="478"/>
      <c r="CV209" s="478"/>
    </row>
    <row r="210" spans="1:100" s="477" customFormat="1" ht="17.25">
      <c r="A210" s="411"/>
      <c r="B210" s="495" t="s">
        <v>1728</v>
      </c>
      <c r="C210" s="492" t="s">
        <v>1007</v>
      </c>
      <c r="D210" s="401" t="s">
        <v>1008</v>
      </c>
      <c r="E210" s="498">
        <v>200</v>
      </c>
      <c r="F210" s="497">
        <v>1</v>
      </c>
      <c r="G210" s="401">
        <f>E210*F210</f>
        <v>200</v>
      </c>
      <c r="H210" s="401">
        <f>G210*1.13</f>
        <v>225.99999999999997</v>
      </c>
      <c r="I210" s="401"/>
      <c r="J210" s="400"/>
      <c r="K210" s="479"/>
      <c r="L210" s="479"/>
      <c r="M210" s="479"/>
      <c r="N210" s="479"/>
      <c r="O210" s="479"/>
      <c r="P210" s="479"/>
      <c r="Q210" s="479"/>
      <c r="R210" s="479"/>
      <c r="S210" s="479"/>
      <c r="T210" s="479"/>
      <c r="U210" s="479"/>
      <c r="V210" s="479"/>
      <c r="W210" s="479"/>
      <c r="X210" s="479"/>
      <c r="Y210" s="479"/>
      <c r="Z210" s="479"/>
      <c r="AA210" s="479"/>
      <c r="AB210" s="479"/>
      <c r="AC210" s="479"/>
      <c r="AD210" s="479"/>
      <c r="AE210" s="479"/>
      <c r="AF210" s="479"/>
      <c r="AG210" s="479"/>
      <c r="AH210" s="479"/>
      <c r="AI210" s="479"/>
      <c r="AJ210" s="479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  <c r="BJ210" s="478"/>
      <c r="BK210" s="478"/>
      <c r="BL210" s="478"/>
      <c r="BM210" s="478"/>
      <c r="BN210" s="478"/>
      <c r="BO210" s="478"/>
      <c r="BP210" s="478"/>
      <c r="BQ210" s="478"/>
      <c r="BR210" s="478"/>
      <c r="BS210" s="478"/>
      <c r="BT210" s="478"/>
      <c r="BU210" s="478"/>
      <c r="BV210" s="478"/>
      <c r="BW210" s="478"/>
      <c r="BX210" s="478"/>
      <c r="BY210" s="478"/>
      <c r="BZ210" s="478"/>
      <c r="CA210" s="478"/>
      <c r="CB210" s="478"/>
      <c r="CC210" s="478"/>
      <c r="CD210" s="478"/>
      <c r="CE210" s="478"/>
      <c r="CF210" s="478"/>
      <c r="CG210" s="478"/>
      <c r="CH210" s="478"/>
      <c r="CI210" s="478"/>
      <c r="CJ210" s="478"/>
      <c r="CK210" s="478"/>
      <c r="CL210" s="478"/>
      <c r="CM210" s="478"/>
      <c r="CN210" s="478"/>
      <c r="CO210" s="478"/>
      <c r="CP210" s="478"/>
      <c r="CQ210" s="478"/>
      <c r="CR210" s="478"/>
      <c r="CS210" s="478"/>
      <c r="CT210" s="478"/>
      <c r="CU210" s="478"/>
      <c r="CV210" s="478"/>
    </row>
    <row r="211" spans="1:100" s="477" customFormat="1" ht="17.25">
      <c r="A211" s="411"/>
      <c r="B211" s="495" t="s">
        <v>1729</v>
      </c>
      <c r="C211" s="496" t="s">
        <v>1009</v>
      </c>
      <c r="D211" s="390" t="s">
        <v>1008</v>
      </c>
      <c r="E211" s="390">
        <v>36</v>
      </c>
      <c r="F211" s="391">
        <v>1</v>
      </c>
      <c r="G211" s="390">
        <f>E211*F211</f>
        <v>36</v>
      </c>
      <c r="H211" s="390">
        <f>G211*1.13</f>
        <v>40.679999999999993</v>
      </c>
      <c r="I211" s="390"/>
      <c r="J211" s="389"/>
      <c r="K211" s="479"/>
      <c r="L211" s="479"/>
      <c r="M211" s="479"/>
      <c r="N211" s="479"/>
      <c r="O211" s="479"/>
      <c r="P211" s="479"/>
      <c r="Q211" s="479"/>
      <c r="R211" s="479"/>
      <c r="S211" s="479"/>
      <c r="T211" s="479"/>
      <c r="U211" s="479"/>
      <c r="V211" s="479"/>
      <c r="W211" s="479"/>
      <c r="X211" s="479"/>
      <c r="Y211" s="479"/>
      <c r="Z211" s="479"/>
      <c r="AA211" s="479"/>
      <c r="AB211" s="479"/>
      <c r="AC211" s="479"/>
      <c r="AD211" s="479"/>
      <c r="AE211" s="479"/>
      <c r="AF211" s="479"/>
      <c r="AG211" s="479"/>
      <c r="AH211" s="479"/>
      <c r="AI211" s="479"/>
      <c r="AJ211" s="479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  <c r="BJ211" s="478"/>
      <c r="BK211" s="478"/>
      <c r="BL211" s="478"/>
      <c r="BM211" s="478"/>
      <c r="BN211" s="478"/>
      <c r="BO211" s="478"/>
      <c r="BP211" s="478"/>
      <c r="BQ211" s="478"/>
      <c r="BR211" s="478"/>
      <c r="BS211" s="478"/>
      <c r="BT211" s="478"/>
      <c r="BU211" s="478"/>
      <c r="BV211" s="478"/>
      <c r="BW211" s="478"/>
      <c r="BX211" s="478"/>
      <c r="BY211" s="478"/>
      <c r="BZ211" s="478"/>
      <c r="CA211" s="478"/>
      <c r="CB211" s="478"/>
      <c r="CC211" s="478"/>
      <c r="CD211" s="478"/>
      <c r="CE211" s="478"/>
      <c r="CF211" s="478"/>
      <c r="CG211" s="478"/>
      <c r="CH211" s="478"/>
      <c r="CI211" s="478"/>
      <c r="CJ211" s="478"/>
      <c r="CK211" s="478"/>
      <c r="CL211" s="478"/>
      <c r="CM211" s="478"/>
      <c r="CN211" s="478"/>
      <c r="CO211" s="478"/>
      <c r="CP211" s="478"/>
      <c r="CQ211" s="478"/>
      <c r="CR211" s="478"/>
      <c r="CS211" s="478"/>
      <c r="CT211" s="478"/>
      <c r="CU211" s="478"/>
      <c r="CV211" s="478"/>
    </row>
    <row r="212" spans="1:100" s="477" customFormat="1" ht="17.25">
      <c r="A212" s="411"/>
      <c r="B212" s="1160"/>
      <c r="C212" s="492"/>
      <c r="D212" s="401"/>
      <c r="E212" s="401"/>
      <c r="F212" s="402"/>
      <c r="G212" s="401"/>
      <c r="H212" s="401"/>
      <c r="I212" s="401"/>
      <c r="J212" s="400"/>
      <c r="K212" s="479"/>
      <c r="L212" s="479"/>
      <c r="M212" s="479"/>
      <c r="N212" s="479"/>
      <c r="O212" s="479"/>
      <c r="P212" s="479"/>
      <c r="Q212" s="479"/>
      <c r="R212" s="479"/>
      <c r="S212" s="479"/>
      <c r="T212" s="479"/>
      <c r="U212" s="479"/>
      <c r="V212" s="479"/>
      <c r="W212" s="479"/>
      <c r="X212" s="479"/>
      <c r="Y212" s="479"/>
      <c r="Z212" s="479"/>
      <c r="AA212" s="479"/>
      <c r="AB212" s="479"/>
      <c r="AC212" s="479"/>
      <c r="AD212" s="479"/>
      <c r="AE212" s="479"/>
      <c r="AF212" s="479"/>
      <c r="AG212" s="479"/>
      <c r="AH212" s="479"/>
      <c r="AI212" s="479"/>
      <c r="AJ212" s="479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  <c r="BJ212" s="478"/>
      <c r="BK212" s="478"/>
      <c r="BL212" s="478"/>
      <c r="BM212" s="478"/>
      <c r="BN212" s="478"/>
      <c r="BO212" s="478"/>
      <c r="BP212" s="478"/>
      <c r="BQ212" s="478"/>
      <c r="BR212" s="478"/>
      <c r="BS212" s="478"/>
      <c r="BT212" s="478"/>
      <c r="BU212" s="478"/>
      <c r="BV212" s="478"/>
      <c r="BW212" s="478"/>
      <c r="BX212" s="478"/>
      <c r="BY212" s="478"/>
      <c r="BZ212" s="478"/>
      <c r="CA212" s="478"/>
      <c r="CB212" s="478"/>
      <c r="CC212" s="478"/>
      <c r="CD212" s="478"/>
      <c r="CE212" s="478"/>
      <c r="CF212" s="478"/>
      <c r="CG212" s="478"/>
      <c r="CH212" s="478"/>
      <c r="CI212" s="478"/>
      <c r="CJ212" s="478"/>
      <c r="CK212" s="478"/>
      <c r="CL212" s="478"/>
      <c r="CM212" s="478"/>
      <c r="CN212" s="478"/>
      <c r="CO212" s="478"/>
      <c r="CP212" s="478"/>
      <c r="CQ212" s="478"/>
      <c r="CR212" s="478"/>
      <c r="CS212" s="478"/>
      <c r="CT212" s="478"/>
      <c r="CU212" s="478"/>
      <c r="CV212" s="478"/>
    </row>
    <row r="213" spans="1:100" s="477" customFormat="1" ht="17.25">
      <c r="A213" s="411"/>
      <c r="B213" s="1159" t="s">
        <v>1010</v>
      </c>
      <c r="C213" s="398"/>
      <c r="D213" s="396"/>
      <c r="E213" s="396"/>
      <c r="F213" s="397"/>
      <c r="G213" s="396"/>
      <c r="H213" s="396">
        <f>SUM(H208:H211)</f>
        <v>696.07999999999993</v>
      </c>
      <c r="I213" s="396">
        <f>SUM(I208:I211)</f>
        <v>0</v>
      </c>
      <c r="J213" s="395">
        <f>SUM(J208:J211)</f>
        <v>0</v>
      </c>
      <c r="K213" s="479"/>
      <c r="L213" s="479"/>
      <c r="M213" s="479"/>
      <c r="N213" s="479"/>
      <c r="O213" s="479"/>
      <c r="P213" s="479"/>
      <c r="Q213" s="479"/>
      <c r="R213" s="479"/>
      <c r="S213" s="479"/>
      <c r="T213" s="479"/>
      <c r="U213" s="479"/>
      <c r="V213" s="479"/>
      <c r="W213" s="479"/>
      <c r="X213" s="479"/>
      <c r="Y213" s="479"/>
      <c r="Z213" s="479"/>
      <c r="AA213" s="479"/>
      <c r="AB213" s="479"/>
      <c r="AC213" s="479"/>
      <c r="AD213" s="479"/>
      <c r="AE213" s="479"/>
      <c r="AF213" s="479"/>
      <c r="AG213" s="479"/>
      <c r="AH213" s="479"/>
      <c r="AI213" s="479"/>
      <c r="AJ213" s="479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  <c r="BJ213" s="478"/>
      <c r="BK213" s="478"/>
      <c r="BL213" s="478"/>
      <c r="BM213" s="478"/>
      <c r="BN213" s="478"/>
      <c r="BO213" s="478"/>
      <c r="BP213" s="478"/>
      <c r="BQ213" s="478"/>
      <c r="BR213" s="478"/>
      <c r="BS213" s="478"/>
      <c r="BT213" s="478"/>
      <c r="BU213" s="478"/>
      <c r="BV213" s="478"/>
      <c r="BW213" s="478"/>
      <c r="BX213" s="478"/>
      <c r="BY213" s="478"/>
      <c r="BZ213" s="478"/>
      <c r="CA213" s="478"/>
      <c r="CB213" s="478"/>
      <c r="CC213" s="478"/>
      <c r="CD213" s="478"/>
      <c r="CE213" s="478"/>
      <c r="CF213" s="478"/>
      <c r="CG213" s="478"/>
      <c r="CH213" s="478"/>
      <c r="CI213" s="478"/>
      <c r="CJ213" s="478"/>
      <c r="CK213" s="478"/>
      <c r="CL213" s="478"/>
      <c r="CM213" s="478"/>
      <c r="CN213" s="478"/>
      <c r="CO213" s="478"/>
      <c r="CP213" s="478"/>
      <c r="CQ213" s="478"/>
      <c r="CR213" s="478"/>
      <c r="CS213" s="478"/>
      <c r="CT213" s="478"/>
      <c r="CU213" s="478"/>
      <c r="CV213" s="478"/>
    </row>
    <row r="214" spans="1:100" s="477" customFormat="1" ht="17.25">
      <c r="A214" s="411"/>
      <c r="B214" s="393"/>
      <c r="C214" s="393"/>
      <c r="D214" s="390"/>
      <c r="E214" s="390"/>
      <c r="F214" s="391"/>
      <c r="G214" s="390"/>
      <c r="H214" s="390"/>
      <c r="I214" s="390"/>
      <c r="J214" s="389"/>
      <c r="K214" s="479"/>
      <c r="L214" s="479"/>
      <c r="M214" s="479"/>
      <c r="N214" s="479"/>
      <c r="O214" s="479"/>
      <c r="P214" s="479"/>
      <c r="Q214" s="479"/>
      <c r="R214" s="479"/>
      <c r="S214" s="479"/>
      <c r="T214" s="479"/>
      <c r="U214" s="479"/>
      <c r="V214" s="479"/>
      <c r="W214" s="479"/>
      <c r="X214" s="479"/>
      <c r="Y214" s="479"/>
      <c r="Z214" s="479"/>
      <c r="AA214" s="479"/>
      <c r="AB214" s="479"/>
      <c r="AC214" s="479"/>
      <c r="AD214" s="479"/>
      <c r="AE214" s="479"/>
      <c r="AF214" s="479"/>
      <c r="AG214" s="479"/>
      <c r="AH214" s="479"/>
      <c r="AI214" s="479"/>
      <c r="AJ214" s="479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  <c r="BJ214" s="478"/>
      <c r="BK214" s="478"/>
      <c r="BL214" s="478"/>
      <c r="BM214" s="478"/>
      <c r="BN214" s="478"/>
      <c r="BO214" s="478"/>
      <c r="BP214" s="478"/>
      <c r="BQ214" s="478"/>
      <c r="BR214" s="478"/>
      <c r="BS214" s="478"/>
      <c r="BT214" s="478"/>
      <c r="BU214" s="478"/>
      <c r="BV214" s="478"/>
      <c r="BW214" s="478"/>
      <c r="BX214" s="478"/>
      <c r="BY214" s="478"/>
      <c r="BZ214" s="478"/>
      <c r="CA214" s="478"/>
      <c r="CB214" s="478"/>
      <c r="CC214" s="478"/>
      <c r="CD214" s="478"/>
      <c r="CE214" s="478"/>
      <c r="CF214" s="478"/>
      <c r="CG214" s="478"/>
      <c r="CH214" s="478"/>
      <c r="CI214" s="478"/>
      <c r="CJ214" s="478"/>
      <c r="CK214" s="478"/>
      <c r="CL214" s="478"/>
      <c r="CM214" s="478"/>
      <c r="CN214" s="478"/>
      <c r="CO214" s="478"/>
      <c r="CP214" s="478"/>
      <c r="CQ214" s="478"/>
      <c r="CR214" s="478"/>
      <c r="CS214" s="478"/>
      <c r="CT214" s="478"/>
      <c r="CU214" s="478"/>
      <c r="CV214" s="478"/>
    </row>
    <row r="215" spans="1:100" s="477" customFormat="1" ht="17.25">
      <c r="A215" s="407" t="s">
        <v>1011</v>
      </c>
      <c r="B215" s="406"/>
      <c r="C215" s="393"/>
      <c r="D215" s="390"/>
      <c r="E215" s="390"/>
      <c r="F215" s="391"/>
      <c r="G215" s="390"/>
      <c r="H215" s="390"/>
      <c r="I215" s="390"/>
      <c r="J215" s="389"/>
      <c r="K215" s="479"/>
      <c r="L215" s="479"/>
      <c r="M215" s="479"/>
      <c r="N215" s="479"/>
      <c r="O215" s="479"/>
      <c r="P215" s="479"/>
      <c r="Q215" s="479"/>
      <c r="R215" s="479"/>
      <c r="S215" s="479"/>
      <c r="T215" s="479"/>
      <c r="U215" s="479"/>
      <c r="V215" s="479"/>
      <c r="W215" s="479"/>
      <c r="X215" s="479"/>
      <c r="Y215" s="479"/>
      <c r="Z215" s="479"/>
      <c r="AA215" s="479"/>
      <c r="AB215" s="479"/>
      <c r="AC215" s="479"/>
      <c r="AD215" s="479"/>
      <c r="AE215" s="479"/>
      <c r="AF215" s="479"/>
      <c r="AG215" s="479"/>
      <c r="AH215" s="479"/>
      <c r="AI215" s="479"/>
      <c r="AJ215" s="479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  <c r="BJ215" s="478"/>
      <c r="BK215" s="478"/>
      <c r="BL215" s="478"/>
      <c r="BM215" s="478"/>
      <c r="BN215" s="478"/>
      <c r="BO215" s="478"/>
      <c r="BP215" s="478"/>
      <c r="BQ215" s="478"/>
      <c r="BR215" s="478"/>
      <c r="BS215" s="478"/>
      <c r="BT215" s="478"/>
      <c r="BU215" s="478"/>
      <c r="BV215" s="478"/>
      <c r="BW215" s="478"/>
      <c r="BX215" s="478"/>
      <c r="BY215" s="478"/>
      <c r="BZ215" s="478"/>
      <c r="CA215" s="478"/>
      <c r="CB215" s="478"/>
      <c r="CC215" s="478"/>
      <c r="CD215" s="478"/>
      <c r="CE215" s="478"/>
      <c r="CF215" s="478"/>
      <c r="CG215" s="478"/>
      <c r="CH215" s="478"/>
      <c r="CI215" s="478"/>
      <c r="CJ215" s="478"/>
      <c r="CK215" s="478"/>
      <c r="CL215" s="478"/>
      <c r="CM215" s="478"/>
      <c r="CN215" s="478"/>
      <c r="CO215" s="478"/>
      <c r="CP215" s="478"/>
      <c r="CQ215" s="478"/>
      <c r="CR215" s="478"/>
      <c r="CS215" s="478"/>
      <c r="CT215" s="478"/>
      <c r="CU215" s="478"/>
      <c r="CV215" s="478"/>
    </row>
    <row r="216" spans="1:100" s="477" customFormat="1" ht="17.25">
      <c r="A216" s="411"/>
      <c r="B216" s="495" t="s">
        <v>1730</v>
      </c>
      <c r="C216" s="492" t="s">
        <v>458</v>
      </c>
      <c r="D216" s="401" t="s">
        <v>1012</v>
      </c>
      <c r="E216" s="401">
        <v>0.25</v>
      </c>
      <c r="F216" s="402">
        <v>200</v>
      </c>
      <c r="G216" s="401">
        <f>E216*F216</f>
        <v>50</v>
      </c>
      <c r="H216" s="401">
        <f>G216*1.13</f>
        <v>56.499999999999993</v>
      </c>
      <c r="I216" s="401"/>
      <c r="J216" s="400"/>
      <c r="K216" s="479"/>
      <c r="L216" s="479"/>
      <c r="M216" s="479"/>
      <c r="N216" s="479"/>
      <c r="O216" s="479"/>
      <c r="P216" s="479"/>
      <c r="Q216" s="479"/>
      <c r="R216" s="479"/>
      <c r="S216" s="479"/>
      <c r="T216" s="479"/>
      <c r="U216" s="479"/>
      <c r="V216" s="479"/>
      <c r="W216" s="479"/>
      <c r="X216" s="479"/>
      <c r="Y216" s="479"/>
      <c r="Z216" s="479"/>
      <c r="AA216" s="479"/>
      <c r="AB216" s="479"/>
      <c r="AC216" s="479"/>
      <c r="AD216" s="479"/>
      <c r="AE216" s="479"/>
      <c r="AF216" s="479"/>
      <c r="AG216" s="479"/>
      <c r="AH216" s="479"/>
      <c r="AI216" s="479"/>
      <c r="AJ216" s="479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  <c r="BJ216" s="478"/>
      <c r="BK216" s="478"/>
      <c r="BL216" s="478"/>
      <c r="BM216" s="478"/>
      <c r="BN216" s="478"/>
      <c r="BO216" s="478"/>
      <c r="BP216" s="478"/>
      <c r="BQ216" s="478"/>
      <c r="BR216" s="478"/>
      <c r="BS216" s="478"/>
      <c r="BT216" s="478"/>
      <c r="BU216" s="478"/>
      <c r="BV216" s="478"/>
      <c r="BW216" s="478"/>
      <c r="BX216" s="478"/>
      <c r="BY216" s="478"/>
      <c r="BZ216" s="478"/>
      <c r="CA216" s="478"/>
      <c r="CB216" s="478"/>
      <c r="CC216" s="478"/>
      <c r="CD216" s="478"/>
      <c r="CE216" s="478"/>
      <c r="CF216" s="478"/>
      <c r="CG216" s="478"/>
      <c r="CH216" s="478"/>
      <c r="CI216" s="478"/>
      <c r="CJ216" s="478"/>
      <c r="CK216" s="478"/>
      <c r="CL216" s="478"/>
      <c r="CM216" s="478"/>
      <c r="CN216" s="478"/>
      <c r="CO216" s="478"/>
      <c r="CP216" s="478"/>
      <c r="CQ216" s="478"/>
      <c r="CR216" s="478"/>
      <c r="CS216" s="478"/>
      <c r="CT216" s="478"/>
      <c r="CU216" s="478"/>
      <c r="CV216" s="478"/>
    </row>
    <row r="217" spans="1:100" s="477" customFormat="1" ht="34.5" customHeight="1">
      <c r="A217" s="411"/>
      <c r="B217" s="495" t="s">
        <v>1731</v>
      </c>
      <c r="C217" s="483" t="s">
        <v>1013</v>
      </c>
      <c r="D217" s="493" t="s">
        <v>1014</v>
      </c>
      <c r="E217" s="390">
        <v>1.5</v>
      </c>
      <c r="F217" s="391">
        <v>50</v>
      </c>
      <c r="G217" s="390">
        <f>E217*F217</f>
        <v>75</v>
      </c>
      <c r="H217" s="390">
        <f>G217*1.13</f>
        <v>84.749999999999986</v>
      </c>
      <c r="I217" s="390"/>
      <c r="J217" s="389"/>
      <c r="K217" s="479"/>
      <c r="L217" s="479"/>
      <c r="M217" s="479"/>
      <c r="N217" s="479"/>
      <c r="O217" s="479"/>
      <c r="P217" s="479"/>
      <c r="Q217" s="479"/>
      <c r="R217" s="479"/>
      <c r="S217" s="479"/>
      <c r="T217" s="479"/>
      <c r="U217" s="479"/>
      <c r="V217" s="479"/>
      <c r="W217" s="479"/>
      <c r="X217" s="479"/>
      <c r="Y217" s="479"/>
      <c r="Z217" s="479"/>
      <c r="AA217" s="479"/>
      <c r="AB217" s="479"/>
      <c r="AC217" s="479"/>
      <c r="AD217" s="479"/>
      <c r="AE217" s="479"/>
      <c r="AF217" s="479"/>
      <c r="AG217" s="479"/>
      <c r="AH217" s="479"/>
      <c r="AI217" s="479"/>
      <c r="AJ217" s="479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  <c r="BJ217" s="478"/>
      <c r="BK217" s="478"/>
      <c r="BL217" s="478"/>
      <c r="BM217" s="478"/>
      <c r="BN217" s="478"/>
      <c r="BO217" s="478"/>
      <c r="BP217" s="478"/>
      <c r="BQ217" s="478"/>
      <c r="BR217" s="478"/>
      <c r="BS217" s="478"/>
      <c r="BT217" s="478"/>
      <c r="BU217" s="478"/>
      <c r="BV217" s="478"/>
      <c r="BW217" s="478"/>
      <c r="BX217" s="478"/>
      <c r="BY217" s="478"/>
      <c r="BZ217" s="478"/>
      <c r="CA217" s="478"/>
      <c r="CB217" s="478"/>
      <c r="CC217" s="478"/>
      <c r="CD217" s="478"/>
      <c r="CE217" s="478"/>
      <c r="CF217" s="478"/>
      <c r="CG217" s="478"/>
      <c r="CH217" s="478"/>
      <c r="CI217" s="478"/>
      <c r="CJ217" s="478"/>
      <c r="CK217" s="478"/>
      <c r="CL217" s="478"/>
      <c r="CM217" s="478"/>
      <c r="CN217" s="478"/>
      <c r="CO217" s="478"/>
      <c r="CP217" s="478"/>
      <c r="CQ217" s="478"/>
      <c r="CR217" s="478"/>
      <c r="CS217" s="478"/>
      <c r="CT217" s="478"/>
      <c r="CU217" s="478"/>
      <c r="CV217" s="478"/>
    </row>
    <row r="218" spans="1:100" s="477" customFormat="1" ht="17.25">
      <c r="A218" s="411"/>
      <c r="B218" s="1160"/>
      <c r="C218" s="492"/>
      <c r="D218" s="401"/>
      <c r="E218" s="401"/>
      <c r="F218" s="402"/>
      <c r="G218" s="401"/>
      <c r="H218" s="401"/>
      <c r="I218" s="401"/>
      <c r="J218" s="400"/>
      <c r="K218" s="479"/>
      <c r="L218" s="479"/>
      <c r="M218" s="479"/>
      <c r="N218" s="479"/>
      <c r="O218" s="479"/>
      <c r="P218" s="479"/>
      <c r="Q218" s="479"/>
      <c r="R218" s="479"/>
      <c r="S218" s="479"/>
      <c r="T218" s="479"/>
      <c r="U218" s="479"/>
      <c r="V218" s="479"/>
      <c r="W218" s="479"/>
      <c r="X218" s="479"/>
      <c r="Y218" s="479"/>
      <c r="Z218" s="479"/>
      <c r="AA218" s="479"/>
      <c r="AB218" s="479"/>
      <c r="AC218" s="479"/>
      <c r="AD218" s="479"/>
      <c r="AE218" s="479"/>
      <c r="AF218" s="479"/>
      <c r="AG218" s="479"/>
      <c r="AH218" s="479"/>
      <c r="AI218" s="479"/>
      <c r="AJ218" s="479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  <c r="BJ218" s="478"/>
      <c r="BK218" s="478"/>
      <c r="BL218" s="478"/>
      <c r="BM218" s="478"/>
      <c r="BN218" s="478"/>
      <c r="BO218" s="478"/>
      <c r="BP218" s="478"/>
      <c r="BQ218" s="478"/>
      <c r="BR218" s="478"/>
      <c r="BS218" s="478"/>
      <c r="BT218" s="478"/>
      <c r="BU218" s="478"/>
      <c r="BV218" s="478"/>
      <c r="BW218" s="478"/>
      <c r="BX218" s="478"/>
      <c r="BY218" s="478"/>
      <c r="BZ218" s="478"/>
      <c r="CA218" s="478"/>
      <c r="CB218" s="478"/>
      <c r="CC218" s="478"/>
      <c r="CD218" s="478"/>
      <c r="CE218" s="478"/>
      <c r="CF218" s="478"/>
      <c r="CG218" s="478"/>
      <c r="CH218" s="478"/>
      <c r="CI218" s="478"/>
      <c r="CJ218" s="478"/>
      <c r="CK218" s="478"/>
      <c r="CL218" s="478"/>
      <c r="CM218" s="478"/>
      <c r="CN218" s="478"/>
      <c r="CO218" s="478"/>
      <c r="CP218" s="478"/>
      <c r="CQ218" s="478"/>
      <c r="CR218" s="478"/>
      <c r="CS218" s="478"/>
      <c r="CT218" s="478"/>
      <c r="CU218" s="478"/>
      <c r="CV218" s="478"/>
    </row>
    <row r="219" spans="1:100" s="477" customFormat="1" ht="18" customHeight="1">
      <c r="A219" s="411"/>
      <c r="B219" s="1235" t="s">
        <v>1015</v>
      </c>
      <c r="C219" s="1236"/>
      <c r="D219" s="1236"/>
      <c r="E219" s="1236"/>
      <c r="F219" s="1236"/>
      <c r="G219" s="396"/>
      <c r="H219" s="396">
        <f>H216+H217</f>
        <v>141.24999999999997</v>
      </c>
      <c r="I219" s="396">
        <v>0</v>
      </c>
      <c r="J219" s="395">
        <v>0</v>
      </c>
      <c r="K219" s="479"/>
      <c r="L219" s="479"/>
      <c r="M219" s="479"/>
      <c r="N219" s="479"/>
      <c r="O219" s="479"/>
      <c r="P219" s="479"/>
      <c r="Q219" s="479"/>
      <c r="R219" s="479"/>
      <c r="S219" s="479"/>
      <c r="T219" s="479"/>
      <c r="U219" s="479"/>
      <c r="V219" s="479"/>
      <c r="W219" s="479"/>
      <c r="X219" s="479"/>
      <c r="Y219" s="479"/>
      <c r="Z219" s="479"/>
      <c r="AA219" s="479"/>
      <c r="AB219" s="479"/>
      <c r="AC219" s="479"/>
      <c r="AD219" s="479"/>
      <c r="AE219" s="479"/>
      <c r="AF219" s="479"/>
      <c r="AG219" s="479"/>
      <c r="AH219" s="479"/>
      <c r="AI219" s="479"/>
      <c r="AJ219" s="479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  <c r="BJ219" s="478"/>
      <c r="BK219" s="478"/>
      <c r="BL219" s="478"/>
      <c r="BM219" s="478"/>
      <c r="BN219" s="478"/>
      <c r="BO219" s="478"/>
      <c r="BP219" s="478"/>
      <c r="BQ219" s="478"/>
      <c r="BR219" s="478"/>
      <c r="BS219" s="478"/>
      <c r="BT219" s="478"/>
      <c r="BU219" s="478"/>
      <c r="BV219" s="478"/>
      <c r="BW219" s="478"/>
      <c r="BX219" s="478"/>
      <c r="BY219" s="478"/>
      <c r="BZ219" s="478"/>
      <c r="CA219" s="478"/>
      <c r="CB219" s="478"/>
      <c r="CC219" s="478"/>
      <c r="CD219" s="478"/>
      <c r="CE219" s="478"/>
      <c r="CF219" s="478"/>
      <c r="CG219" s="478"/>
      <c r="CH219" s="478"/>
      <c r="CI219" s="478"/>
      <c r="CJ219" s="478"/>
      <c r="CK219" s="478"/>
      <c r="CL219" s="478"/>
      <c r="CM219" s="478"/>
      <c r="CN219" s="478"/>
      <c r="CO219" s="478"/>
      <c r="CP219" s="478"/>
      <c r="CQ219" s="478"/>
      <c r="CR219" s="478"/>
      <c r="CS219" s="478"/>
      <c r="CT219" s="478"/>
      <c r="CU219" s="478"/>
      <c r="CV219" s="478"/>
    </row>
    <row r="220" spans="1:100" s="477" customFormat="1" ht="17.25">
      <c r="A220" s="407" t="s">
        <v>1016</v>
      </c>
      <c r="B220" s="491"/>
      <c r="C220" s="491"/>
      <c r="D220" s="490"/>
      <c r="E220" s="490"/>
      <c r="F220" s="490"/>
      <c r="G220" s="490"/>
      <c r="H220" s="490"/>
      <c r="I220" s="490"/>
      <c r="J220" s="489"/>
      <c r="K220" s="479"/>
      <c r="L220" s="479"/>
      <c r="M220" s="479"/>
      <c r="N220" s="479"/>
      <c r="O220" s="479"/>
      <c r="P220" s="479"/>
      <c r="Q220" s="479"/>
      <c r="R220" s="479"/>
      <c r="S220" s="479"/>
      <c r="T220" s="479"/>
      <c r="U220" s="479"/>
      <c r="V220" s="479"/>
      <c r="W220" s="479"/>
      <c r="X220" s="479"/>
      <c r="Y220" s="479"/>
      <c r="Z220" s="479"/>
      <c r="AA220" s="479"/>
      <c r="AB220" s="479"/>
      <c r="AC220" s="479"/>
      <c r="AD220" s="479"/>
      <c r="AE220" s="479"/>
      <c r="AF220" s="479"/>
      <c r="AG220" s="479"/>
      <c r="AH220" s="479"/>
      <c r="AI220" s="479"/>
      <c r="AJ220" s="479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  <c r="BJ220" s="478"/>
      <c r="BK220" s="478"/>
      <c r="BL220" s="478"/>
      <c r="BM220" s="478"/>
      <c r="BN220" s="478"/>
      <c r="BO220" s="478"/>
      <c r="BP220" s="478"/>
      <c r="BQ220" s="478"/>
      <c r="BR220" s="478"/>
      <c r="BS220" s="478"/>
      <c r="BT220" s="478"/>
      <c r="BU220" s="478"/>
      <c r="BV220" s="478"/>
      <c r="BW220" s="478"/>
      <c r="BX220" s="478"/>
      <c r="BY220" s="478"/>
      <c r="BZ220" s="478"/>
      <c r="CA220" s="478"/>
      <c r="CB220" s="478"/>
      <c r="CC220" s="478"/>
      <c r="CD220" s="478"/>
      <c r="CE220" s="478"/>
      <c r="CF220" s="478"/>
      <c r="CG220" s="478"/>
      <c r="CH220" s="478"/>
      <c r="CI220" s="478"/>
      <c r="CJ220" s="478"/>
      <c r="CK220" s="478"/>
      <c r="CL220" s="478"/>
      <c r="CM220" s="478"/>
      <c r="CN220" s="478"/>
      <c r="CO220" s="478"/>
      <c r="CP220" s="478"/>
      <c r="CQ220" s="478"/>
      <c r="CR220" s="478"/>
      <c r="CS220" s="478"/>
      <c r="CT220" s="478"/>
      <c r="CU220" s="478"/>
      <c r="CV220" s="478"/>
    </row>
    <row r="221" spans="1:100" s="477" customFormat="1" ht="17.25">
      <c r="A221" s="418"/>
      <c r="B221" s="488" t="s">
        <v>1732</v>
      </c>
      <c r="C221" s="488" t="s">
        <v>1017</v>
      </c>
      <c r="D221" s="486"/>
      <c r="E221" s="486">
        <v>2.0499999999999998</v>
      </c>
      <c r="F221" s="487">
        <v>50</v>
      </c>
      <c r="G221" s="486">
        <f>E221*F221</f>
        <v>102.49999999999999</v>
      </c>
      <c r="H221" s="486">
        <f>G221*1.13</f>
        <v>115.82499999999997</v>
      </c>
      <c r="I221" s="485"/>
      <c r="J221" s="484"/>
      <c r="K221" s="479"/>
      <c r="L221" s="479"/>
      <c r="M221" s="479"/>
      <c r="N221" s="479"/>
      <c r="O221" s="479"/>
      <c r="P221" s="479"/>
      <c r="Q221" s="479"/>
      <c r="R221" s="479"/>
      <c r="S221" s="479"/>
      <c r="T221" s="479"/>
      <c r="U221" s="479"/>
      <c r="V221" s="479"/>
      <c r="W221" s="479"/>
      <c r="X221" s="479"/>
      <c r="Y221" s="479"/>
      <c r="Z221" s="479"/>
      <c r="AA221" s="479"/>
      <c r="AB221" s="479"/>
      <c r="AC221" s="479"/>
      <c r="AD221" s="479"/>
      <c r="AE221" s="479"/>
      <c r="AF221" s="479"/>
      <c r="AG221" s="479"/>
      <c r="AH221" s="479"/>
      <c r="AI221" s="479"/>
      <c r="AJ221" s="479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  <c r="BJ221" s="478"/>
      <c r="BK221" s="478"/>
      <c r="BL221" s="478"/>
      <c r="BM221" s="478"/>
      <c r="BN221" s="478"/>
      <c r="BO221" s="478"/>
      <c r="BP221" s="478"/>
      <c r="BQ221" s="478"/>
      <c r="BR221" s="478"/>
      <c r="BS221" s="478"/>
      <c r="BT221" s="478"/>
      <c r="BU221" s="478"/>
      <c r="BV221" s="478"/>
      <c r="BW221" s="478"/>
      <c r="BX221" s="478"/>
      <c r="BY221" s="478"/>
      <c r="BZ221" s="478"/>
      <c r="CA221" s="478"/>
      <c r="CB221" s="478"/>
      <c r="CC221" s="478"/>
      <c r="CD221" s="478"/>
      <c r="CE221" s="478"/>
      <c r="CF221" s="478"/>
      <c r="CG221" s="478"/>
      <c r="CH221" s="478"/>
      <c r="CI221" s="478"/>
      <c r="CJ221" s="478"/>
      <c r="CK221" s="478"/>
      <c r="CL221" s="478"/>
      <c r="CM221" s="478"/>
      <c r="CN221" s="478"/>
      <c r="CO221" s="478"/>
      <c r="CP221" s="478"/>
      <c r="CQ221" s="478"/>
      <c r="CR221" s="478"/>
      <c r="CS221" s="478"/>
      <c r="CT221" s="478"/>
      <c r="CU221" s="478"/>
      <c r="CV221" s="478"/>
    </row>
    <row r="222" spans="1:100" s="477" customFormat="1" ht="17.25">
      <c r="A222" s="394"/>
      <c r="B222" s="488" t="s">
        <v>1733</v>
      </c>
      <c r="C222" s="483" t="s">
        <v>1018</v>
      </c>
      <c r="D222" s="390" t="s">
        <v>1019</v>
      </c>
      <c r="E222" s="390">
        <v>10</v>
      </c>
      <c r="F222" s="391">
        <v>1</v>
      </c>
      <c r="G222" s="390">
        <v>10</v>
      </c>
      <c r="H222" s="390">
        <f>G222*1.13</f>
        <v>11.299999999999999</v>
      </c>
      <c r="I222" s="409"/>
      <c r="J222" s="408"/>
      <c r="K222" s="479"/>
      <c r="L222" s="479"/>
      <c r="M222" s="479"/>
      <c r="N222" s="479"/>
      <c r="O222" s="479"/>
      <c r="P222" s="479"/>
      <c r="Q222" s="479"/>
      <c r="R222" s="479"/>
      <c r="S222" s="479"/>
      <c r="T222" s="479"/>
      <c r="U222" s="479"/>
      <c r="V222" s="479"/>
      <c r="W222" s="479"/>
      <c r="X222" s="479"/>
      <c r="Y222" s="479"/>
      <c r="Z222" s="479"/>
      <c r="AA222" s="479"/>
      <c r="AB222" s="479"/>
      <c r="AC222" s="479"/>
      <c r="AD222" s="479"/>
      <c r="AE222" s="479"/>
      <c r="AF222" s="479"/>
      <c r="AG222" s="479"/>
      <c r="AH222" s="479"/>
      <c r="AI222" s="479"/>
      <c r="AJ222" s="479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  <c r="BJ222" s="478"/>
      <c r="BK222" s="478"/>
      <c r="BL222" s="478"/>
      <c r="BM222" s="478"/>
      <c r="BN222" s="478"/>
      <c r="BO222" s="478"/>
      <c r="BP222" s="478"/>
      <c r="BQ222" s="478"/>
      <c r="BR222" s="478"/>
      <c r="BS222" s="478"/>
      <c r="BT222" s="478"/>
      <c r="BU222" s="478"/>
      <c r="BV222" s="478"/>
      <c r="BW222" s="478"/>
      <c r="BX222" s="478"/>
      <c r="BY222" s="478"/>
      <c r="BZ222" s="478"/>
      <c r="CA222" s="478"/>
      <c r="CB222" s="478"/>
      <c r="CC222" s="478"/>
      <c r="CD222" s="478"/>
      <c r="CE222" s="478"/>
      <c r="CF222" s="478"/>
      <c r="CG222" s="478"/>
      <c r="CH222" s="478"/>
      <c r="CI222" s="478"/>
      <c r="CJ222" s="478"/>
      <c r="CK222" s="478"/>
      <c r="CL222" s="478"/>
      <c r="CM222" s="478"/>
      <c r="CN222" s="478"/>
      <c r="CO222" s="478"/>
      <c r="CP222" s="478"/>
      <c r="CQ222" s="478"/>
      <c r="CR222" s="478"/>
      <c r="CS222" s="478"/>
      <c r="CT222" s="478"/>
      <c r="CU222" s="478"/>
      <c r="CV222" s="478"/>
    </row>
    <row r="223" spans="1:100" s="477" customFormat="1" ht="17.25">
      <c r="A223" s="418"/>
      <c r="B223" s="1237"/>
      <c r="C223" s="1237"/>
      <c r="D223" s="1237"/>
      <c r="E223" s="1237"/>
      <c r="F223" s="1237"/>
      <c r="G223" s="482"/>
      <c r="H223" s="482"/>
      <c r="I223" s="482"/>
      <c r="J223" s="481"/>
      <c r="K223" s="479"/>
      <c r="L223" s="479"/>
      <c r="M223" s="479"/>
      <c r="N223" s="479"/>
      <c r="O223" s="479"/>
      <c r="P223" s="479"/>
      <c r="Q223" s="479"/>
      <c r="R223" s="479"/>
      <c r="S223" s="479"/>
      <c r="T223" s="479"/>
      <c r="U223" s="479"/>
      <c r="V223" s="479"/>
      <c r="W223" s="479"/>
      <c r="X223" s="479"/>
      <c r="Y223" s="479"/>
      <c r="Z223" s="479"/>
      <c r="AA223" s="479"/>
      <c r="AB223" s="479"/>
      <c r="AC223" s="479"/>
      <c r="AD223" s="479"/>
      <c r="AE223" s="479"/>
      <c r="AF223" s="479"/>
      <c r="AG223" s="479"/>
      <c r="AH223" s="479"/>
      <c r="AI223" s="479"/>
      <c r="AJ223" s="479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  <c r="BJ223" s="478"/>
      <c r="BK223" s="478"/>
      <c r="BL223" s="478"/>
      <c r="BM223" s="478"/>
      <c r="BN223" s="478"/>
      <c r="BO223" s="478"/>
      <c r="BP223" s="478"/>
      <c r="BQ223" s="478"/>
      <c r="BR223" s="478"/>
      <c r="BS223" s="478"/>
      <c r="BT223" s="478"/>
      <c r="BU223" s="478"/>
      <c r="BV223" s="478"/>
      <c r="BW223" s="478"/>
      <c r="BX223" s="478"/>
      <c r="BY223" s="478"/>
      <c r="BZ223" s="478"/>
      <c r="CA223" s="478"/>
      <c r="CB223" s="478"/>
      <c r="CC223" s="478"/>
      <c r="CD223" s="478"/>
      <c r="CE223" s="478"/>
      <c r="CF223" s="478"/>
      <c r="CG223" s="478"/>
      <c r="CH223" s="478"/>
      <c r="CI223" s="478"/>
      <c r="CJ223" s="478"/>
      <c r="CK223" s="478"/>
      <c r="CL223" s="478"/>
      <c r="CM223" s="478"/>
      <c r="CN223" s="478"/>
      <c r="CO223" s="478"/>
      <c r="CP223" s="478"/>
      <c r="CQ223" s="478"/>
      <c r="CR223" s="478"/>
      <c r="CS223" s="478"/>
      <c r="CT223" s="478"/>
      <c r="CU223" s="478"/>
      <c r="CV223" s="478"/>
    </row>
    <row r="224" spans="1:100" s="477" customFormat="1" ht="17.25">
      <c r="A224" s="480"/>
      <c r="B224" s="1235" t="s">
        <v>1020</v>
      </c>
      <c r="C224" s="1236"/>
      <c r="D224" s="1236"/>
      <c r="E224" s="1236"/>
      <c r="F224" s="1236"/>
      <c r="G224" s="396"/>
      <c r="H224" s="396">
        <f>SUM(H221:H223)</f>
        <v>127.12499999999997</v>
      </c>
      <c r="I224" s="396">
        <v>0</v>
      </c>
      <c r="J224" s="395">
        <v>0</v>
      </c>
      <c r="K224" s="479"/>
      <c r="L224" s="479"/>
      <c r="M224" s="479"/>
      <c r="N224" s="479"/>
      <c r="O224" s="479"/>
      <c r="P224" s="479"/>
      <c r="Q224" s="479"/>
      <c r="R224" s="479"/>
      <c r="S224" s="479"/>
      <c r="T224" s="479"/>
      <c r="U224" s="479"/>
      <c r="V224" s="479"/>
      <c r="W224" s="479"/>
      <c r="X224" s="479"/>
      <c r="Y224" s="479"/>
      <c r="Z224" s="479"/>
      <c r="AA224" s="479"/>
      <c r="AB224" s="479"/>
      <c r="AC224" s="479"/>
      <c r="AD224" s="479"/>
      <c r="AE224" s="479"/>
      <c r="AF224" s="479"/>
      <c r="AG224" s="479"/>
      <c r="AH224" s="479"/>
      <c r="AI224" s="479"/>
      <c r="AJ224" s="479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  <c r="BJ224" s="478"/>
      <c r="BK224" s="478"/>
      <c r="BL224" s="478"/>
      <c r="BM224" s="478"/>
      <c r="BN224" s="478"/>
      <c r="BO224" s="478"/>
      <c r="BP224" s="478"/>
      <c r="BQ224" s="478"/>
      <c r="BR224" s="478"/>
      <c r="BS224" s="478"/>
      <c r="BT224" s="478"/>
      <c r="BU224" s="478"/>
      <c r="BV224" s="478"/>
      <c r="BW224" s="478"/>
      <c r="BX224" s="478"/>
      <c r="BY224" s="478"/>
      <c r="BZ224" s="478"/>
      <c r="CA224" s="478"/>
      <c r="CB224" s="478"/>
      <c r="CC224" s="478"/>
      <c r="CD224" s="478"/>
      <c r="CE224" s="478"/>
      <c r="CF224" s="478"/>
      <c r="CG224" s="478"/>
      <c r="CH224" s="478"/>
      <c r="CI224" s="478"/>
      <c r="CJ224" s="478"/>
      <c r="CK224" s="478"/>
      <c r="CL224" s="478"/>
      <c r="CM224" s="478"/>
      <c r="CN224" s="478"/>
      <c r="CO224" s="478"/>
      <c r="CP224" s="478"/>
      <c r="CQ224" s="478"/>
      <c r="CR224" s="478"/>
      <c r="CS224" s="478"/>
      <c r="CT224" s="478"/>
      <c r="CU224" s="478"/>
      <c r="CV224" s="478"/>
    </row>
    <row r="225" spans="1:36" ht="17.25">
      <c r="A225" s="394"/>
      <c r="B225" s="1238" t="s">
        <v>1021</v>
      </c>
      <c r="C225" s="1239"/>
      <c r="D225" s="1239"/>
      <c r="E225" s="1239"/>
      <c r="F225" s="1239"/>
      <c r="G225" s="396"/>
      <c r="H225" s="396">
        <f>H224+H219+H213+H205</f>
        <v>1997.2749999999999</v>
      </c>
      <c r="I225" s="396">
        <f>I224+I219+I213+I205</f>
        <v>0</v>
      </c>
      <c r="J225" s="395">
        <f>J224+J219+J213+J205</f>
        <v>0</v>
      </c>
      <c r="K225" s="413"/>
      <c r="L225" s="413"/>
      <c r="M225" s="413"/>
      <c r="N225" s="413"/>
      <c r="O225" s="413"/>
      <c r="P225" s="413"/>
      <c r="Q225" s="413"/>
      <c r="R225" s="413"/>
      <c r="S225" s="413"/>
      <c r="T225" s="413"/>
      <c r="U225" s="413"/>
      <c r="V225" s="413"/>
      <c r="W225" s="413"/>
      <c r="X225" s="413"/>
      <c r="Y225" s="413"/>
      <c r="Z225" s="413"/>
      <c r="AA225" s="413"/>
      <c r="AB225" s="413"/>
      <c r="AC225" s="413"/>
      <c r="AD225" s="413"/>
      <c r="AE225" s="413"/>
      <c r="AF225" s="413"/>
      <c r="AG225" s="413"/>
      <c r="AH225" s="413"/>
      <c r="AI225" s="413"/>
      <c r="AJ225" s="413"/>
    </row>
    <row r="226" spans="1:36" ht="17.25">
      <c r="A226" s="418"/>
      <c r="B226" s="406"/>
      <c r="C226" s="406"/>
      <c r="D226" s="409"/>
      <c r="E226" s="409"/>
      <c r="F226" s="410"/>
      <c r="G226" s="409"/>
      <c r="H226" s="409"/>
      <c r="I226" s="409"/>
      <c r="J226" s="408"/>
      <c r="K226" s="413"/>
      <c r="L226" s="413"/>
      <c r="M226" s="413"/>
      <c r="N226" s="413"/>
      <c r="O226" s="413"/>
      <c r="P226" s="413"/>
      <c r="Q226" s="413"/>
      <c r="R226" s="413"/>
      <c r="S226" s="413"/>
      <c r="T226" s="413"/>
      <c r="U226" s="413"/>
      <c r="V226" s="413"/>
      <c r="W226" s="413"/>
      <c r="X226" s="413"/>
      <c r="Y226" s="413"/>
      <c r="Z226" s="413"/>
      <c r="AA226" s="413"/>
      <c r="AB226" s="413"/>
      <c r="AC226" s="413"/>
      <c r="AD226" s="413"/>
      <c r="AE226" s="413"/>
      <c r="AF226" s="413"/>
      <c r="AG226" s="413"/>
      <c r="AH226" s="413"/>
      <c r="AI226" s="413"/>
      <c r="AJ226" s="413"/>
    </row>
    <row r="227" spans="1:36" ht="17.25">
      <c r="A227" s="418" t="s">
        <v>826</v>
      </c>
      <c r="B227" s="406"/>
      <c r="C227" s="393"/>
      <c r="D227" s="390"/>
      <c r="E227" s="390"/>
      <c r="F227" s="391"/>
      <c r="G227" s="390"/>
      <c r="H227" s="390"/>
      <c r="I227" s="390"/>
      <c r="J227" s="389"/>
      <c r="K227" s="413"/>
      <c r="L227" s="413"/>
      <c r="M227" s="413"/>
      <c r="N227" s="413"/>
      <c r="O227" s="413"/>
      <c r="P227" s="413"/>
      <c r="Q227" s="413"/>
      <c r="R227" s="413"/>
      <c r="S227" s="413"/>
      <c r="T227" s="413"/>
      <c r="U227" s="413"/>
      <c r="V227" s="413"/>
      <c r="W227" s="413"/>
      <c r="X227" s="413"/>
      <c r="Y227" s="413"/>
      <c r="Z227" s="413"/>
      <c r="AA227" s="413"/>
      <c r="AB227" s="413"/>
      <c r="AC227" s="413"/>
      <c r="AD227" s="413"/>
      <c r="AE227" s="413"/>
      <c r="AF227" s="413"/>
      <c r="AG227" s="413"/>
      <c r="AH227" s="413"/>
      <c r="AI227" s="413"/>
      <c r="AJ227" s="413"/>
    </row>
    <row r="228" spans="1:36" s="2" customFormat="1" ht="16.5" customHeight="1">
      <c r="A228" s="441"/>
      <c r="B228" s="440"/>
      <c r="C228" s="440"/>
      <c r="D228" s="455"/>
      <c r="E228" s="455"/>
      <c r="F228" s="462"/>
      <c r="G228" s="455"/>
      <c r="H228" s="455"/>
      <c r="I228" s="450"/>
      <c r="J228" s="474"/>
      <c r="K228" s="419"/>
      <c r="L228" s="419"/>
      <c r="M228" s="419"/>
      <c r="N228" s="419"/>
      <c r="O228" s="419"/>
      <c r="P228" s="419"/>
      <c r="Q228" s="419"/>
      <c r="R228" s="419"/>
      <c r="S228" s="419"/>
      <c r="T228" s="419"/>
      <c r="U228" s="419"/>
      <c r="V228" s="419"/>
      <c r="W228" s="419"/>
      <c r="X228" s="419"/>
      <c r="Y228" s="419"/>
      <c r="Z228" s="419"/>
      <c r="AA228" s="419"/>
      <c r="AB228" s="419"/>
      <c r="AC228" s="419"/>
      <c r="AD228" s="1164"/>
      <c r="AE228" s="1164"/>
      <c r="AF228" s="1164"/>
      <c r="AG228" s="1164"/>
      <c r="AH228" s="1164"/>
      <c r="AI228" s="1164"/>
      <c r="AJ228" s="1164"/>
    </row>
    <row r="229" spans="1:36" s="2" customFormat="1" ht="16.5" customHeight="1">
      <c r="A229" s="441" t="s">
        <v>753</v>
      </c>
      <c r="B229" s="440"/>
      <c r="C229" s="439"/>
      <c r="D229" s="450"/>
      <c r="E229" s="450"/>
      <c r="F229" s="451"/>
      <c r="G229" s="450"/>
      <c r="H229" s="450"/>
      <c r="I229" s="450"/>
      <c r="J229" s="474"/>
      <c r="K229" s="419"/>
      <c r="L229" s="419"/>
      <c r="M229" s="419"/>
      <c r="N229" s="419"/>
      <c r="O229" s="419"/>
      <c r="P229" s="419"/>
      <c r="Q229" s="419"/>
      <c r="R229" s="419"/>
      <c r="S229" s="419"/>
      <c r="T229" s="419"/>
      <c r="U229" s="419"/>
      <c r="V229" s="419"/>
      <c r="W229" s="419"/>
      <c r="X229" s="419"/>
      <c r="Y229" s="419"/>
      <c r="Z229" s="419"/>
      <c r="AA229" s="419"/>
      <c r="AB229" s="419"/>
      <c r="AC229" s="419"/>
      <c r="AD229" s="1164"/>
      <c r="AE229" s="1164"/>
      <c r="AF229" s="1164"/>
      <c r="AG229" s="1164"/>
      <c r="AH229" s="1164"/>
      <c r="AI229" s="1164"/>
      <c r="AJ229" s="1164"/>
    </row>
    <row r="230" spans="1:36" s="2" customFormat="1" ht="16.5" customHeight="1">
      <c r="A230" s="473"/>
      <c r="B230" s="448" t="s">
        <v>1734</v>
      </c>
      <c r="C230" s="468" t="s">
        <v>1022</v>
      </c>
      <c r="D230" s="446" t="s">
        <v>1023</v>
      </c>
      <c r="E230" s="446">
        <v>20</v>
      </c>
      <c r="F230" s="447">
        <v>10</v>
      </c>
      <c r="G230" s="446">
        <f>E230*F230</f>
        <v>200</v>
      </c>
      <c r="H230" s="446">
        <f t="shared" ref="H230:H235" si="16">G230*1.13</f>
        <v>225.99999999999997</v>
      </c>
      <c r="I230" s="446">
        <v>56.77</v>
      </c>
      <c r="J230" s="472"/>
      <c r="K230" s="419"/>
      <c r="L230" s="419"/>
      <c r="M230" s="419"/>
      <c r="N230" s="419"/>
      <c r="O230" s="419"/>
      <c r="P230" s="419"/>
      <c r="Q230" s="419"/>
      <c r="R230" s="419"/>
      <c r="S230" s="419"/>
      <c r="T230" s="419"/>
      <c r="U230" s="419"/>
      <c r="V230" s="419"/>
      <c r="W230" s="419"/>
      <c r="X230" s="419"/>
      <c r="Y230" s="419"/>
      <c r="Z230" s="419"/>
      <c r="AA230" s="419"/>
      <c r="AB230" s="419"/>
      <c r="AC230" s="419"/>
      <c r="AD230" s="1164"/>
      <c r="AE230" s="1164"/>
      <c r="AF230" s="1164"/>
      <c r="AG230" s="1164"/>
      <c r="AH230" s="1164"/>
      <c r="AI230" s="1164"/>
      <c r="AJ230" s="1164"/>
    </row>
    <row r="231" spans="1:36" s="2" customFormat="1" ht="16.5" customHeight="1">
      <c r="A231" s="473"/>
      <c r="B231" s="448" t="s">
        <v>1735</v>
      </c>
      <c r="C231" s="475" t="s">
        <v>1024</v>
      </c>
      <c r="D231" s="450" t="s">
        <v>1025</v>
      </c>
      <c r="E231" s="450">
        <v>3</v>
      </c>
      <c r="F231" s="451">
        <v>10</v>
      </c>
      <c r="G231" s="450">
        <f>E231*F231</f>
        <v>30</v>
      </c>
      <c r="H231" s="450">
        <f t="shared" si="16"/>
        <v>33.9</v>
      </c>
      <c r="I231" s="450"/>
      <c r="J231" s="474"/>
      <c r="K231" s="419"/>
      <c r="L231" s="419"/>
      <c r="M231" s="419"/>
      <c r="N231" s="419"/>
      <c r="O231" s="419"/>
      <c r="P231" s="419"/>
      <c r="Q231" s="419"/>
      <c r="R231" s="419"/>
      <c r="S231" s="419"/>
      <c r="T231" s="419"/>
      <c r="U231" s="419"/>
      <c r="V231" s="419"/>
      <c r="W231" s="419"/>
      <c r="X231" s="419"/>
      <c r="Y231" s="419"/>
      <c r="Z231" s="419"/>
      <c r="AA231" s="419"/>
      <c r="AB231" s="419"/>
      <c r="AC231" s="419"/>
      <c r="AD231" s="1164"/>
      <c r="AE231" s="1164"/>
      <c r="AF231" s="1164"/>
      <c r="AG231" s="1164"/>
      <c r="AH231" s="1164"/>
      <c r="AI231" s="1164"/>
      <c r="AJ231" s="1164"/>
    </row>
    <row r="232" spans="1:36" s="2" customFormat="1" ht="16.5" customHeight="1">
      <c r="A232" s="473"/>
      <c r="B232" s="448" t="s">
        <v>1736</v>
      </c>
      <c r="C232" s="468" t="s">
        <v>1026</v>
      </c>
      <c r="D232" s="446"/>
      <c r="E232" s="446">
        <v>5</v>
      </c>
      <c r="F232" s="447">
        <v>2</v>
      </c>
      <c r="G232" s="446">
        <f>E232*F232</f>
        <v>10</v>
      </c>
      <c r="H232" s="446">
        <f t="shared" si="16"/>
        <v>11.299999999999999</v>
      </c>
      <c r="I232" s="446"/>
      <c r="J232" s="472"/>
      <c r="K232" s="419"/>
      <c r="L232" s="419"/>
      <c r="M232" s="419"/>
      <c r="N232" s="419"/>
      <c r="O232" s="419"/>
      <c r="P232" s="419"/>
      <c r="Q232" s="419"/>
      <c r="R232" s="419"/>
      <c r="S232" s="419"/>
      <c r="T232" s="419"/>
      <c r="U232" s="419"/>
      <c r="V232" s="419"/>
      <c r="W232" s="419"/>
      <c r="X232" s="419"/>
      <c r="Y232" s="419"/>
      <c r="Z232" s="419"/>
      <c r="AA232" s="419"/>
      <c r="AB232" s="419"/>
      <c r="AC232" s="419"/>
      <c r="AD232" s="1164"/>
      <c r="AE232" s="1164"/>
      <c r="AF232" s="1164"/>
      <c r="AG232" s="1164"/>
      <c r="AH232" s="1164"/>
      <c r="AI232" s="1164"/>
      <c r="AJ232" s="1164"/>
    </row>
    <row r="233" spans="1:36" s="2" customFormat="1" ht="16.5" customHeight="1">
      <c r="A233" s="473"/>
      <c r="B233" s="448" t="s">
        <v>1737</v>
      </c>
      <c r="C233" s="475" t="s">
        <v>1027</v>
      </c>
      <c r="D233" s="450"/>
      <c r="E233" s="450">
        <v>10</v>
      </c>
      <c r="F233" s="451">
        <v>1</v>
      </c>
      <c r="G233" s="450">
        <v>10</v>
      </c>
      <c r="H233" s="450">
        <f t="shared" si="16"/>
        <v>11.299999999999999</v>
      </c>
      <c r="I233" s="450"/>
      <c r="J233" s="474"/>
      <c r="K233" s="419"/>
      <c r="L233" s="419"/>
      <c r="M233" s="419"/>
      <c r="N233" s="419"/>
      <c r="O233" s="419"/>
      <c r="P233" s="419"/>
      <c r="Q233" s="419"/>
      <c r="R233" s="419"/>
      <c r="S233" s="419"/>
      <c r="T233" s="419"/>
      <c r="U233" s="419"/>
      <c r="V233" s="419"/>
      <c r="W233" s="419"/>
      <c r="X233" s="419"/>
      <c r="Y233" s="419"/>
      <c r="Z233" s="419"/>
      <c r="AA233" s="419"/>
      <c r="AB233" s="419"/>
      <c r="AC233" s="419"/>
      <c r="AD233" s="1164"/>
      <c r="AE233" s="1164"/>
      <c r="AF233" s="1164"/>
      <c r="AG233" s="1164"/>
      <c r="AH233" s="1164"/>
      <c r="AI233" s="1164"/>
      <c r="AJ233" s="1164"/>
    </row>
    <row r="234" spans="1:36" s="2" customFormat="1" ht="16.5" customHeight="1">
      <c r="A234" s="473"/>
      <c r="B234" s="448" t="s">
        <v>1738</v>
      </c>
      <c r="C234" s="468" t="s">
        <v>1028</v>
      </c>
      <c r="D234" s="446" t="s">
        <v>1029</v>
      </c>
      <c r="E234" s="446">
        <v>20</v>
      </c>
      <c r="F234" s="447">
        <v>1</v>
      </c>
      <c r="G234" s="446">
        <f>E234*F234</f>
        <v>20</v>
      </c>
      <c r="H234" s="446">
        <f t="shared" si="16"/>
        <v>22.599999999999998</v>
      </c>
      <c r="I234" s="446"/>
      <c r="J234" s="472"/>
      <c r="K234" s="419"/>
      <c r="L234" s="419"/>
      <c r="M234" s="419"/>
      <c r="N234" s="419"/>
      <c r="O234" s="419"/>
      <c r="P234" s="419"/>
      <c r="Q234" s="419"/>
      <c r="R234" s="419"/>
      <c r="S234" s="419"/>
      <c r="T234" s="419"/>
      <c r="U234" s="419"/>
      <c r="V234" s="419"/>
      <c r="W234" s="419"/>
      <c r="X234" s="419"/>
      <c r="Y234" s="419"/>
      <c r="Z234" s="419"/>
      <c r="AA234" s="419"/>
      <c r="AB234" s="419"/>
      <c r="AC234" s="419"/>
      <c r="AD234" s="1164"/>
      <c r="AE234" s="1164"/>
      <c r="AF234" s="1164"/>
      <c r="AG234" s="1164"/>
      <c r="AH234" s="1164"/>
      <c r="AI234" s="1164"/>
      <c r="AJ234" s="1164"/>
    </row>
    <row r="235" spans="1:36" s="2" customFormat="1" ht="16.5" customHeight="1">
      <c r="A235" s="473"/>
      <c r="B235" s="448" t="s">
        <v>1739</v>
      </c>
      <c r="C235" s="475" t="s">
        <v>1030</v>
      </c>
      <c r="D235" s="450" t="s">
        <v>1031</v>
      </c>
      <c r="E235" s="450">
        <v>5</v>
      </c>
      <c r="F235" s="451">
        <v>3</v>
      </c>
      <c r="G235" s="466">
        <f>E235*F235</f>
        <v>15</v>
      </c>
      <c r="H235" s="466">
        <f t="shared" si="16"/>
        <v>16.95</v>
      </c>
      <c r="I235" s="450"/>
      <c r="J235" s="474"/>
      <c r="K235" s="419"/>
      <c r="L235" s="419"/>
      <c r="M235" s="419"/>
      <c r="N235" s="419"/>
      <c r="O235" s="419"/>
      <c r="P235" s="419"/>
      <c r="Q235" s="419"/>
      <c r="R235" s="419"/>
      <c r="S235" s="419"/>
      <c r="T235" s="419"/>
      <c r="U235" s="419"/>
      <c r="V235" s="419"/>
      <c r="W235" s="419"/>
      <c r="X235" s="419"/>
      <c r="Y235" s="419"/>
      <c r="Z235" s="419"/>
      <c r="AA235" s="419"/>
      <c r="AB235" s="419"/>
      <c r="AC235" s="419"/>
      <c r="AD235" s="1164"/>
      <c r="AE235" s="1164"/>
      <c r="AF235" s="1164"/>
      <c r="AG235" s="1164"/>
      <c r="AH235" s="1164"/>
      <c r="AI235" s="1164"/>
      <c r="AJ235" s="1164"/>
    </row>
    <row r="236" spans="1:36" s="2" customFormat="1" ht="16.5" customHeight="1">
      <c r="A236" s="426"/>
      <c r="B236" s="448"/>
      <c r="C236" s="448"/>
      <c r="D236" s="446" t="s">
        <v>1787</v>
      </c>
      <c r="E236" s="446"/>
      <c r="F236" s="447"/>
      <c r="G236" s="446"/>
      <c r="H236" s="446"/>
      <c r="I236" s="446">
        <v>158.11000000000001</v>
      </c>
      <c r="J236" s="472"/>
      <c r="K236" s="419"/>
      <c r="L236" s="419"/>
      <c r="M236" s="419"/>
      <c r="N236" s="419"/>
      <c r="O236" s="419"/>
      <c r="P236" s="419"/>
      <c r="Q236" s="419"/>
      <c r="R236" s="419"/>
      <c r="S236" s="419"/>
      <c r="T236" s="419"/>
      <c r="U236" s="419"/>
      <c r="V236" s="419"/>
      <c r="W236" s="419"/>
      <c r="X236" s="419"/>
      <c r="Y236" s="419"/>
      <c r="Z236" s="419"/>
      <c r="AA236" s="419"/>
      <c r="AB236" s="419"/>
      <c r="AC236" s="419"/>
      <c r="AD236" s="1164"/>
      <c r="AE236" s="1164"/>
      <c r="AF236" s="1164"/>
      <c r="AG236" s="1164"/>
      <c r="AH236" s="1164"/>
      <c r="AI236" s="1164"/>
      <c r="AJ236" s="1164"/>
    </row>
    <row r="237" spans="1:36" s="2" customFormat="1" ht="16.5" customHeight="1">
      <c r="A237" s="426"/>
      <c r="B237" s="425" t="s">
        <v>1032</v>
      </c>
      <c r="C237" s="444"/>
      <c r="D237" s="421"/>
      <c r="E237" s="421"/>
      <c r="F237" s="443"/>
      <c r="G237" s="421"/>
      <c r="H237" s="421">
        <f>SUM(H230:H236)</f>
        <v>322.05</v>
      </c>
      <c r="I237" s="421">
        <f>SUM(I230:I236)</f>
        <v>214.88000000000002</v>
      </c>
      <c r="J237" s="469">
        <f>SUM(J230:J236)</f>
        <v>0</v>
      </c>
      <c r="K237" s="419"/>
      <c r="L237" s="419"/>
      <c r="M237" s="419"/>
      <c r="N237" s="419"/>
      <c r="O237" s="419"/>
      <c r="P237" s="419"/>
      <c r="Q237" s="419"/>
      <c r="R237" s="419"/>
      <c r="S237" s="419"/>
      <c r="T237" s="419"/>
      <c r="U237" s="419"/>
      <c r="V237" s="419"/>
      <c r="W237" s="419"/>
      <c r="X237" s="419"/>
      <c r="Y237" s="419"/>
      <c r="Z237" s="419"/>
      <c r="AA237" s="419"/>
      <c r="AB237" s="419"/>
      <c r="AC237" s="419"/>
    </row>
    <row r="238" spans="1:36" s="2" customFormat="1" ht="16.5" customHeight="1">
      <c r="A238" s="426"/>
      <c r="B238" s="439"/>
      <c r="C238" s="439"/>
      <c r="D238" s="450"/>
      <c r="E238" s="450"/>
      <c r="F238" s="451"/>
      <c r="G238" s="450"/>
      <c r="H238" s="450"/>
      <c r="I238" s="450"/>
      <c r="J238" s="474"/>
      <c r="K238" s="419"/>
      <c r="L238" s="419"/>
      <c r="M238" s="419"/>
      <c r="N238" s="419"/>
      <c r="O238" s="419"/>
      <c r="P238" s="419"/>
      <c r="Q238" s="419"/>
      <c r="R238" s="419"/>
      <c r="S238" s="419"/>
      <c r="T238" s="419"/>
      <c r="U238" s="419"/>
      <c r="V238" s="419"/>
      <c r="W238" s="419"/>
      <c r="X238" s="419"/>
      <c r="Y238" s="419"/>
      <c r="Z238" s="419"/>
      <c r="AA238" s="419"/>
      <c r="AB238" s="419"/>
      <c r="AC238" s="419"/>
    </row>
    <row r="239" spans="1:36" s="2" customFormat="1" ht="16.5" customHeight="1">
      <c r="A239" s="441" t="s">
        <v>1033</v>
      </c>
      <c r="B239" s="440"/>
      <c r="C239" s="439"/>
      <c r="D239" s="450"/>
      <c r="E239" s="450"/>
      <c r="F239" s="451"/>
      <c r="G239" s="450"/>
      <c r="H239" s="450"/>
      <c r="I239" s="450"/>
      <c r="J239" s="474"/>
      <c r="K239" s="419"/>
      <c r="L239" s="419"/>
      <c r="M239" s="419"/>
      <c r="N239" s="419"/>
      <c r="O239" s="419"/>
      <c r="P239" s="419"/>
      <c r="Q239" s="419"/>
      <c r="R239" s="419"/>
      <c r="S239" s="419"/>
      <c r="T239" s="419"/>
      <c r="U239" s="419"/>
      <c r="V239" s="419"/>
      <c r="W239" s="419"/>
      <c r="X239" s="419"/>
      <c r="Y239" s="419"/>
      <c r="Z239" s="419"/>
      <c r="AA239" s="419"/>
      <c r="AB239" s="419"/>
      <c r="AC239" s="419"/>
    </row>
    <row r="240" spans="1:36" s="2" customFormat="1" ht="16.5" customHeight="1">
      <c r="A240" s="426"/>
      <c r="B240" s="448" t="s">
        <v>1740</v>
      </c>
      <c r="C240" s="468" t="s">
        <v>458</v>
      </c>
      <c r="D240" s="446" t="s">
        <v>1034</v>
      </c>
      <c r="E240" s="446">
        <v>2</v>
      </c>
      <c r="F240" s="447">
        <v>100</v>
      </c>
      <c r="G240" s="446">
        <f t="shared" ref="G240:G245" si="17">E240*F240</f>
        <v>200</v>
      </c>
      <c r="H240" s="446">
        <f t="shared" ref="H240:H245" si="18">G240*1.13</f>
        <v>225.99999999999997</v>
      </c>
      <c r="I240" s="446"/>
      <c r="J240" s="472"/>
      <c r="K240" s="419"/>
      <c r="L240" s="419"/>
      <c r="M240" s="419"/>
      <c r="N240" s="419"/>
      <c r="O240" s="419"/>
      <c r="P240" s="419"/>
      <c r="Q240" s="419"/>
      <c r="R240" s="419"/>
      <c r="S240" s="419"/>
      <c r="T240" s="419"/>
      <c r="U240" s="419"/>
      <c r="V240" s="419"/>
      <c r="W240" s="419"/>
      <c r="X240" s="419"/>
      <c r="Y240" s="419"/>
      <c r="Z240" s="419"/>
      <c r="AA240" s="419"/>
      <c r="AB240" s="419"/>
      <c r="AC240" s="419"/>
    </row>
    <row r="241" spans="1:29" s="2" customFormat="1" ht="16.5" customHeight="1">
      <c r="A241" s="426"/>
      <c r="B241" s="448" t="s">
        <v>1741</v>
      </c>
      <c r="C241" s="439" t="s">
        <v>1035</v>
      </c>
      <c r="D241" s="450" t="s">
        <v>1036</v>
      </c>
      <c r="E241" s="450">
        <v>1</v>
      </c>
      <c r="F241" s="451">
        <v>15</v>
      </c>
      <c r="G241" s="450">
        <f t="shared" si="17"/>
        <v>15</v>
      </c>
      <c r="H241" s="450">
        <f t="shared" si="18"/>
        <v>16.95</v>
      </c>
      <c r="I241" s="450"/>
      <c r="J241" s="474"/>
      <c r="K241" s="419"/>
      <c r="L241" s="419"/>
      <c r="M241" s="419"/>
      <c r="N241" s="419"/>
      <c r="O241" s="419"/>
      <c r="P241" s="419"/>
      <c r="Q241" s="419"/>
      <c r="R241" s="419"/>
      <c r="S241" s="419"/>
      <c r="T241" s="419"/>
      <c r="U241" s="419"/>
      <c r="V241" s="419"/>
      <c r="W241" s="419"/>
      <c r="X241" s="419"/>
      <c r="Y241" s="419"/>
      <c r="Z241" s="419"/>
      <c r="AA241" s="419"/>
      <c r="AB241" s="419"/>
      <c r="AC241" s="419"/>
    </row>
    <row r="242" spans="1:29" s="2" customFormat="1" ht="16.5" customHeight="1">
      <c r="A242" s="426"/>
      <c r="B242" s="448" t="s">
        <v>1742</v>
      </c>
      <c r="C242" s="448" t="s">
        <v>1037</v>
      </c>
      <c r="D242" s="446" t="s">
        <v>1038</v>
      </c>
      <c r="E242" s="446">
        <v>2</v>
      </c>
      <c r="F242" s="447">
        <v>10</v>
      </c>
      <c r="G242" s="446">
        <f t="shared" si="17"/>
        <v>20</v>
      </c>
      <c r="H242" s="446">
        <f t="shared" si="18"/>
        <v>22.599999999999998</v>
      </c>
      <c r="I242" s="446">
        <v>40.409999999999997</v>
      </c>
      <c r="J242" s="472"/>
      <c r="K242" s="419"/>
      <c r="L242" s="419"/>
      <c r="M242" s="419"/>
      <c r="N242" s="419"/>
      <c r="O242" s="419"/>
      <c r="P242" s="419"/>
      <c r="Q242" s="419"/>
      <c r="R242" s="419"/>
      <c r="S242" s="419"/>
      <c r="T242" s="419"/>
      <c r="U242" s="419"/>
      <c r="V242" s="419"/>
      <c r="W242" s="419"/>
      <c r="X242" s="419"/>
      <c r="Y242" s="419"/>
      <c r="Z242" s="419"/>
      <c r="AA242" s="419"/>
      <c r="AB242" s="419"/>
      <c r="AC242" s="419"/>
    </row>
    <row r="243" spans="1:29" s="2" customFormat="1" ht="16.5" customHeight="1">
      <c r="A243" s="426"/>
      <c r="B243" s="448" t="s">
        <v>1743</v>
      </c>
      <c r="C243" s="439" t="s">
        <v>1039</v>
      </c>
      <c r="D243" s="450" t="s">
        <v>1040</v>
      </c>
      <c r="E243" s="450">
        <v>7</v>
      </c>
      <c r="F243" s="451">
        <v>13</v>
      </c>
      <c r="G243" s="450">
        <f t="shared" si="17"/>
        <v>91</v>
      </c>
      <c r="H243" s="450">
        <f t="shared" si="18"/>
        <v>102.82999999999998</v>
      </c>
      <c r="I243" s="450"/>
      <c r="J243" s="474"/>
      <c r="K243" s="419"/>
      <c r="L243" s="419"/>
      <c r="M243" s="419"/>
      <c r="N243" s="419"/>
      <c r="O243" s="419"/>
      <c r="P243" s="419"/>
      <c r="Q243" s="419"/>
      <c r="R243" s="419"/>
      <c r="S243" s="419"/>
      <c r="T243" s="419"/>
      <c r="U243" s="419"/>
      <c r="V243" s="419"/>
      <c r="W243" s="419"/>
      <c r="X243" s="419"/>
      <c r="Y243" s="419"/>
      <c r="Z243" s="419"/>
      <c r="AA243" s="419"/>
      <c r="AB243" s="419"/>
      <c r="AC243" s="419"/>
    </row>
    <row r="244" spans="1:29" s="2" customFormat="1" ht="16.5" customHeight="1">
      <c r="A244" s="473"/>
      <c r="B244" s="448" t="s">
        <v>1744</v>
      </c>
      <c r="C244" s="448" t="s">
        <v>1041</v>
      </c>
      <c r="D244" s="446" t="s">
        <v>1042</v>
      </c>
      <c r="E244" s="446">
        <v>10</v>
      </c>
      <c r="F244" s="447">
        <v>1</v>
      </c>
      <c r="G244" s="446">
        <f t="shared" si="17"/>
        <v>10</v>
      </c>
      <c r="H244" s="446">
        <f t="shared" si="18"/>
        <v>11.299999999999999</v>
      </c>
      <c r="I244" s="446"/>
      <c r="J244" s="472"/>
      <c r="K244" s="419"/>
      <c r="L244" s="419"/>
      <c r="M244" s="419"/>
      <c r="N244" s="419"/>
      <c r="O244" s="419"/>
      <c r="P244" s="419"/>
      <c r="Q244" s="419"/>
      <c r="R244" s="419"/>
      <c r="S244" s="419"/>
      <c r="T244" s="419"/>
      <c r="U244" s="419"/>
      <c r="V244" s="419"/>
      <c r="W244" s="419"/>
      <c r="X244" s="419"/>
      <c r="Y244" s="419"/>
      <c r="Z244" s="419"/>
      <c r="AA244" s="419"/>
      <c r="AB244" s="419"/>
      <c r="AC244" s="419"/>
    </row>
    <row r="245" spans="1:29" s="1164" customFormat="1" ht="16.5" customHeight="1">
      <c r="A245" s="473"/>
      <c r="B245" s="448" t="s">
        <v>1745</v>
      </c>
      <c r="C245" s="448" t="s">
        <v>1619</v>
      </c>
      <c r="D245" s="446" t="s">
        <v>1620</v>
      </c>
      <c r="E245" s="446">
        <v>25</v>
      </c>
      <c r="F245" s="447">
        <v>12</v>
      </c>
      <c r="G245" s="446">
        <f t="shared" si="17"/>
        <v>300</v>
      </c>
      <c r="H245" s="446">
        <f t="shared" si="18"/>
        <v>338.99999999999994</v>
      </c>
      <c r="I245" s="446">
        <v>363</v>
      </c>
      <c r="J245" s="446"/>
      <c r="K245" s="419"/>
      <c r="L245" s="419"/>
      <c r="M245" s="419"/>
      <c r="N245" s="419"/>
      <c r="O245" s="419"/>
      <c r="P245" s="419"/>
      <c r="Q245" s="419"/>
      <c r="R245" s="419"/>
      <c r="S245" s="419"/>
      <c r="T245" s="419"/>
      <c r="U245" s="419"/>
      <c r="V245" s="419"/>
      <c r="W245" s="419"/>
      <c r="X245" s="419"/>
      <c r="Y245" s="419"/>
      <c r="Z245" s="419"/>
      <c r="AA245" s="419"/>
      <c r="AB245" s="419"/>
      <c r="AC245" s="419"/>
    </row>
    <row r="246" spans="1:29" s="2" customFormat="1" ht="16.5" customHeight="1">
      <c r="A246" s="426"/>
      <c r="B246" s="471"/>
      <c r="C246" s="471"/>
      <c r="D246" s="466"/>
      <c r="E246" s="466"/>
      <c r="F246" s="467"/>
      <c r="G246" s="466"/>
      <c r="H246" s="466"/>
      <c r="I246" s="466"/>
      <c r="J246" s="470"/>
      <c r="K246" s="419"/>
      <c r="L246" s="419"/>
      <c r="M246" s="419"/>
      <c r="N246" s="419"/>
      <c r="O246" s="419"/>
      <c r="P246" s="419"/>
      <c r="Q246" s="419"/>
      <c r="R246" s="419"/>
      <c r="S246" s="419"/>
      <c r="T246" s="419"/>
      <c r="U246" s="419"/>
      <c r="V246" s="419"/>
      <c r="W246" s="419"/>
      <c r="X246" s="419"/>
      <c r="Y246" s="419"/>
      <c r="Z246" s="419"/>
      <c r="AA246" s="419"/>
      <c r="AB246" s="419"/>
      <c r="AC246" s="419"/>
    </row>
    <row r="247" spans="1:29" s="2" customFormat="1" ht="16.5" customHeight="1">
      <c r="A247" s="426"/>
      <c r="B247" s="425" t="s">
        <v>1043</v>
      </c>
      <c r="C247" s="444"/>
      <c r="D247" s="421"/>
      <c r="E247" s="421"/>
      <c r="F247" s="443"/>
      <c r="G247" s="421"/>
      <c r="H247" s="421">
        <f>SUM(H240:H246)</f>
        <v>718.67999999999984</v>
      </c>
      <c r="I247" s="421">
        <f>SUM(I240:I244)</f>
        <v>40.409999999999997</v>
      </c>
      <c r="J247" s="469">
        <f>SUM(J240:J244)</f>
        <v>0</v>
      </c>
      <c r="K247" s="419"/>
      <c r="L247" s="419"/>
      <c r="M247" s="419"/>
      <c r="N247" s="419"/>
      <c r="O247" s="419"/>
      <c r="P247" s="419"/>
      <c r="Q247" s="419"/>
      <c r="R247" s="419"/>
      <c r="S247" s="419"/>
      <c r="T247" s="419"/>
      <c r="U247" s="419"/>
      <c r="V247" s="419"/>
      <c r="W247" s="419"/>
      <c r="X247" s="419"/>
      <c r="Y247" s="419"/>
      <c r="Z247" s="419"/>
      <c r="AA247" s="419"/>
      <c r="AB247" s="419"/>
      <c r="AC247" s="419"/>
    </row>
    <row r="248" spans="1:29" s="2" customFormat="1" ht="16.5" customHeight="1">
      <c r="A248" s="441" t="s">
        <v>1044</v>
      </c>
      <c r="B248" s="440"/>
      <c r="C248" s="439"/>
      <c r="D248" s="450"/>
      <c r="E248" s="450"/>
      <c r="F248" s="451"/>
      <c r="G248" s="450"/>
      <c r="H248" s="450"/>
      <c r="I248" s="450"/>
      <c r="J248" s="463"/>
      <c r="K248" s="419"/>
      <c r="L248" s="419"/>
      <c r="M248" s="419"/>
      <c r="N248" s="419"/>
      <c r="O248" s="419"/>
      <c r="P248" s="419"/>
      <c r="Q248" s="419"/>
      <c r="R248" s="419"/>
      <c r="S248" s="419"/>
      <c r="T248" s="419"/>
      <c r="U248" s="419"/>
      <c r="V248" s="419"/>
      <c r="W248" s="419"/>
      <c r="X248" s="419"/>
      <c r="Y248" s="419"/>
      <c r="Z248" s="419"/>
      <c r="AA248" s="419"/>
      <c r="AB248" s="419"/>
      <c r="AC248" s="419"/>
    </row>
    <row r="249" spans="1:29" s="2" customFormat="1" ht="16.5" customHeight="1">
      <c r="A249" s="426"/>
      <c r="B249" s="448" t="s">
        <v>1746</v>
      </c>
      <c r="C249" s="468" t="s">
        <v>1045</v>
      </c>
      <c r="D249" s="446"/>
      <c r="E249" s="446">
        <v>150</v>
      </c>
      <c r="F249" s="447">
        <v>1</v>
      </c>
      <c r="G249" s="446">
        <f>E249*F249</f>
        <v>150</v>
      </c>
      <c r="H249" s="446">
        <v>150</v>
      </c>
      <c r="I249" s="446">
        <v>240</v>
      </c>
      <c r="J249" s="461">
        <v>102.5</v>
      </c>
      <c r="K249" s="419" t="s">
        <v>1785</v>
      </c>
      <c r="L249" s="419"/>
      <c r="M249" s="419"/>
      <c r="N249" s="419"/>
      <c r="O249" s="419"/>
      <c r="P249" s="419"/>
      <c r="Q249" s="419"/>
      <c r="R249" s="419"/>
      <c r="S249" s="419"/>
      <c r="T249" s="419"/>
      <c r="U249" s="419"/>
      <c r="V249" s="419"/>
      <c r="W249" s="419"/>
      <c r="X249" s="419"/>
      <c r="Y249" s="419"/>
      <c r="Z249" s="419"/>
      <c r="AA249" s="419"/>
      <c r="AB249" s="419"/>
      <c r="AC249" s="419"/>
    </row>
    <row r="250" spans="1:29" s="2" customFormat="1" ht="16.5" customHeight="1">
      <c r="A250" s="426" t="s">
        <v>66</v>
      </c>
      <c r="B250" s="448" t="s">
        <v>1747</v>
      </c>
      <c r="C250" s="465" t="s">
        <v>1600</v>
      </c>
      <c r="D250" s="446"/>
      <c r="E250" s="446">
        <v>300</v>
      </c>
      <c r="F250" s="447">
        <v>1</v>
      </c>
      <c r="G250" s="446">
        <f>E250*F250</f>
        <v>300</v>
      </c>
      <c r="H250" s="446">
        <v>300</v>
      </c>
      <c r="I250" s="446"/>
      <c r="J250" s="461"/>
      <c r="K250" s="419"/>
      <c r="L250" s="419"/>
      <c r="M250" s="419"/>
      <c r="N250" s="419"/>
      <c r="O250" s="419"/>
      <c r="P250" s="419"/>
      <c r="Q250" s="419"/>
      <c r="R250" s="419"/>
      <c r="S250" s="419"/>
      <c r="T250" s="419"/>
      <c r="U250" s="419"/>
      <c r="V250" s="419"/>
      <c r="W250" s="419"/>
      <c r="X250" s="419"/>
      <c r="Y250" s="419"/>
      <c r="Z250" s="419"/>
      <c r="AA250" s="419"/>
      <c r="AB250" s="419"/>
      <c r="AC250" s="419"/>
    </row>
    <row r="251" spans="1:29" s="2" customFormat="1" ht="16.5" customHeight="1">
      <c r="A251" s="426"/>
      <c r="B251" s="448" t="s">
        <v>1748</v>
      </c>
      <c r="C251" s="465" t="s">
        <v>1046</v>
      </c>
      <c r="D251" s="446"/>
      <c r="E251" s="446">
        <v>250</v>
      </c>
      <c r="F251" s="447">
        <v>1</v>
      </c>
      <c r="G251" s="446">
        <v>250</v>
      </c>
      <c r="H251" s="446">
        <f>G251*1.13</f>
        <v>282.5</v>
      </c>
      <c r="I251" s="446"/>
      <c r="J251" s="461"/>
      <c r="K251" s="419"/>
      <c r="L251" s="419"/>
      <c r="M251" s="419"/>
      <c r="N251" s="419"/>
      <c r="O251" s="419"/>
      <c r="P251" s="419"/>
      <c r="Q251" s="419"/>
      <c r="R251" s="419"/>
      <c r="S251" s="419"/>
      <c r="T251" s="419"/>
      <c r="U251" s="419"/>
      <c r="V251" s="419"/>
      <c r="W251" s="419"/>
      <c r="X251" s="419"/>
      <c r="Y251" s="419"/>
      <c r="Z251" s="419"/>
      <c r="AA251" s="419"/>
      <c r="AB251" s="419"/>
      <c r="AC251" s="419"/>
    </row>
    <row r="252" spans="1:29" s="1164" customFormat="1" ht="16.5" customHeight="1">
      <c r="A252" s="426"/>
      <c r="B252" s="448" t="s">
        <v>1749</v>
      </c>
      <c r="C252" s="465" t="s">
        <v>1601</v>
      </c>
      <c r="D252" s="446"/>
      <c r="E252" s="446">
        <v>50</v>
      </c>
      <c r="F252" s="447">
        <v>1</v>
      </c>
      <c r="G252" s="446">
        <v>50</v>
      </c>
      <c r="H252" s="446">
        <v>50</v>
      </c>
      <c r="I252" s="446"/>
      <c r="J252" s="461"/>
      <c r="K252" s="419"/>
      <c r="L252" s="419"/>
      <c r="M252" s="419"/>
      <c r="N252" s="419"/>
      <c r="O252" s="419"/>
      <c r="P252" s="419"/>
      <c r="Q252" s="419"/>
      <c r="R252" s="419"/>
      <c r="S252" s="419"/>
      <c r="T252" s="419"/>
      <c r="U252" s="419"/>
      <c r="V252" s="419"/>
      <c r="W252" s="419"/>
      <c r="X252" s="419"/>
      <c r="Y252" s="419"/>
      <c r="Z252" s="419"/>
      <c r="AA252" s="419"/>
      <c r="AB252" s="419"/>
      <c r="AC252" s="419"/>
    </row>
    <row r="253" spans="1:29" s="2" customFormat="1" ht="16.5" customHeight="1">
      <c r="A253" s="426"/>
      <c r="B253" s="439"/>
      <c r="C253" s="464" t="s">
        <v>1789</v>
      </c>
      <c r="D253" s="450"/>
      <c r="E253" s="450"/>
      <c r="F253" s="451"/>
      <c r="G253" s="450"/>
      <c r="H253" s="450"/>
      <c r="I253" s="450">
        <v>40</v>
      </c>
      <c r="J253" s="460"/>
      <c r="K253" s="419"/>
      <c r="L253" s="419"/>
      <c r="M253" s="419"/>
      <c r="N253" s="419"/>
      <c r="O253" s="419"/>
      <c r="P253" s="419"/>
      <c r="Q253" s="419"/>
      <c r="R253" s="419"/>
      <c r="S253" s="419"/>
      <c r="T253" s="419"/>
      <c r="U253" s="419"/>
      <c r="V253" s="419"/>
      <c r="W253" s="419"/>
      <c r="X253" s="419"/>
      <c r="Y253" s="419"/>
      <c r="Z253" s="419"/>
      <c r="AA253" s="419"/>
      <c r="AB253" s="419"/>
      <c r="AC253" s="419"/>
    </row>
    <row r="254" spans="1:29" s="2" customFormat="1" ht="16.5" customHeight="1">
      <c r="A254" s="426"/>
      <c r="B254" s="425" t="s">
        <v>1047</v>
      </c>
      <c r="C254" s="444"/>
      <c r="D254" s="421"/>
      <c r="E254" s="421"/>
      <c r="F254" s="443"/>
      <c r="G254" s="421"/>
      <c r="H254" s="421">
        <f>SUM(H249:H253)</f>
        <v>782.5</v>
      </c>
      <c r="I254" s="421">
        <f>SUM(I249:I253)</f>
        <v>280</v>
      </c>
      <c r="J254" s="420">
        <f>SUM(J249:J253)</f>
        <v>102.5</v>
      </c>
      <c r="K254" s="419"/>
      <c r="L254" s="419"/>
      <c r="M254" s="419"/>
      <c r="N254" s="419"/>
      <c r="O254" s="419"/>
      <c r="P254" s="419"/>
      <c r="Q254" s="419"/>
      <c r="R254" s="419"/>
      <c r="S254" s="419"/>
      <c r="T254" s="419"/>
      <c r="U254" s="419"/>
      <c r="V254" s="419"/>
      <c r="W254" s="419"/>
      <c r="X254" s="419"/>
      <c r="Y254" s="419"/>
      <c r="Z254" s="419"/>
      <c r="AA254" s="419"/>
      <c r="AB254" s="419"/>
      <c r="AC254" s="419"/>
    </row>
    <row r="255" spans="1:29" s="2" customFormat="1" ht="16.5" customHeight="1">
      <c r="A255" s="426"/>
      <c r="B255" s="439"/>
      <c r="C255" s="440"/>
      <c r="D255" s="455"/>
      <c r="E255" s="455"/>
      <c r="F255" s="462"/>
      <c r="G255" s="455"/>
      <c r="H255" s="455"/>
      <c r="I255" s="450"/>
      <c r="J255" s="463"/>
      <c r="K255" s="419"/>
      <c r="L255" s="419"/>
      <c r="M255" s="419"/>
      <c r="N255" s="419"/>
      <c r="O255" s="419"/>
      <c r="P255" s="419"/>
      <c r="Q255" s="419"/>
      <c r="R255" s="419"/>
      <c r="S255" s="419"/>
      <c r="T255" s="419"/>
      <c r="U255" s="419"/>
      <c r="V255" s="419"/>
      <c r="W255" s="419"/>
      <c r="X255" s="419"/>
      <c r="Y255" s="419"/>
      <c r="Z255" s="419"/>
      <c r="AA255" s="419"/>
      <c r="AB255" s="419"/>
      <c r="AC255" s="419"/>
    </row>
    <row r="256" spans="1:29" s="2" customFormat="1" ht="16.5" customHeight="1">
      <c r="A256" s="441" t="s">
        <v>1048</v>
      </c>
      <c r="B256" s="435" t="s">
        <v>1750</v>
      </c>
      <c r="C256" s="435" t="s">
        <v>1048</v>
      </c>
      <c r="D256" s="432" t="s">
        <v>1049</v>
      </c>
      <c r="E256" s="432">
        <v>4316</v>
      </c>
      <c r="F256" s="433">
        <v>1</v>
      </c>
      <c r="G256" s="432">
        <f>E256</f>
        <v>4316</v>
      </c>
      <c r="H256" s="432">
        <f>4316.8+542.4</f>
        <v>4859.2</v>
      </c>
      <c r="I256" s="431"/>
      <c r="J256" s="461"/>
      <c r="K256" s="419"/>
      <c r="L256" s="419"/>
      <c r="M256" s="419"/>
      <c r="N256" s="419"/>
      <c r="O256" s="419"/>
      <c r="P256" s="419"/>
      <c r="Q256" s="419"/>
      <c r="R256" s="419"/>
      <c r="S256" s="419"/>
      <c r="T256" s="419"/>
      <c r="U256" s="419"/>
      <c r="V256" s="419"/>
      <c r="W256" s="419"/>
      <c r="X256" s="419"/>
      <c r="Y256" s="419"/>
      <c r="Z256" s="419"/>
      <c r="AA256" s="419"/>
      <c r="AB256" s="419"/>
      <c r="AC256" s="419"/>
    </row>
    <row r="257" spans="1:29" s="2" customFormat="1" ht="16.5" hidden="1" customHeight="1">
      <c r="A257" s="441"/>
      <c r="B257" s="449"/>
      <c r="C257" s="448"/>
      <c r="D257" s="446"/>
      <c r="E257" s="446"/>
      <c r="F257" s="447"/>
      <c r="G257" s="446">
        <f t="shared" ref="G257:G266" si="19">E257*F257</f>
        <v>0</v>
      </c>
      <c r="H257" s="446">
        <f t="shared" ref="H257:H266" si="20">G257*1.13</f>
        <v>0</v>
      </c>
      <c r="I257" s="421">
        <f>SUM(I248:I256)</f>
        <v>560</v>
      </c>
      <c r="J257" s="420">
        <f>SUM(J248:J256)</f>
        <v>205</v>
      </c>
      <c r="K257" s="419"/>
      <c r="L257" s="419"/>
      <c r="M257" s="419"/>
      <c r="N257" s="419"/>
      <c r="O257" s="419"/>
      <c r="P257" s="419"/>
      <c r="Q257" s="419"/>
      <c r="R257" s="419"/>
      <c r="S257" s="419"/>
      <c r="T257" s="419"/>
      <c r="U257" s="419"/>
      <c r="V257" s="419"/>
      <c r="W257" s="419"/>
      <c r="X257" s="419"/>
      <c r="Y257" s="419"/>
      <c r="Z257" s="419"/>
      <c r="AA257" s="419"/>
      <c r="AB257" s="419"/>
      <c r="AC257" s="419"/>
    </row>
    <row r="258" spans="1:29" s="2" customFormat="1" ht="16.5" hidden="1" customHeight="1">
      <c r="A258" s="441"/>
      <c r="B258" s="440"/>
      <c r="C258" s="439"/>
      <c r="D258" s="450"/>
      <c r="E258" s="450"/>
      <c r="F258" s="451"/>
      <c r="G258" s="450">
        <f t="shared" si="19"/>
        <v>0</v>
      </c>
      <c r="H258" s="450">
        <f t="shared" si="20"/>
        <v>0</v>
      </c>
      <c r="I258" s="455"/>
      <c r="J258" s="454"/>
      <c r="K258" s="419"/>
      <c r="L258" s="419"/>
      <c r="M258" s="419"/>
      <c r="N258" s="419"/>
      <c r="O258" s="419"/>
      <c r="P258" s="419"/>
      <c r="Q258" s="419"/>
      <c r="R258" s="419"/>
      <c r="S258" s="419"/>
      <c r="T258" s="419"/>
      <c r="U258" s="419"/>
      <c r="V258" s="419"/>
      <c r="W258" s="419"/>
      <c r="X258" s="419"/>
      <c r="Y258" s="419"/>
      <c r="Z258" s="419"/>
      <c r="AA258" s="419"/>
      <c r="AB258" s="419"/>
      <c r="AC258" s="419"/>
    </row>
    <row r="259" spans="1:29" s="2" customFormat="1" ht="16.5" hidden="1" customHeight="1">
      <c r="A259" s="441"/>
      <c r="B259" s="449"/>
      <c r="C259" s="448"/>
      <c r="D259" s="446"/>
      <c r="E259" s="446"/>
      <c r="F259" s="447"/>
      <c r="G259" s="446">
        <f t="shared" si="19"/>
        <v>0</v>
      </c>
      <c r="H259" s="446">
        <f t="shared" si="20"/>
        <v>0</v>
      </c>
      <c r="I259" s="450"/>
      <c r="J259" s="460"/>
      <c r="K259" s="419"/>
      <c r="L259" s="419"/>
      <c r="M259" s="419"/>
      <c r="N259" s="419"/>
      <c r="O259" s="419"/>
      <c r="P259" s="419"/>
      <c r="Q259" s="419"/>
      <c r="R259" s="419"/>
      <c r="S259" s="419"/>
      <c r="T259" s="419"/>
      <c r="U259" s="419"/>
      <c r="V259" s="419"/>
      <c r="W259" s="419"/>
      <c r="X259" s="419"/>
      <c r="Y259" s="419"/>
      <c r="Z259" s="419"/>
      <c r="AA259" s="419"/>
      <c r="AB259" s="419"/>
      <c r="AC259" s="419"/>
    </row>
    <row r="260" spans="1:29" s="2" customFormat="1" ht="16.5" hidden="1" customHeight="1">
      <c r="A260" s="441"/>
      <c r="B260" s="440"/>
      <c r="C260" s="439"/>
      <c r="D260" s="450"/>
      <c r="E260" s="450"/>
      <c r="F260" s="451"/>
      <c r="G260" s="450">
        <f t="shared" si="19"/>
        <v>0</v>
      </c>
      <c r="H260" s="450">
        <f t="shared" si="20"/>
        <v>0</v>
      </c>
      <c r="I260" s="446"/>
      <c r="J260" s="461"/>
      <c r="K260" s="419"/>
      <c r="L260" s="419"/>
      <c r="M260" s="419"/>
      <c r="N260" s="419"/>
      <c r="O260" s="419"/>
      <c r="P260" s="419"/>
      <c r="Q260" s="419"/>
      <c r="R260" s="419"/>
      <c r="S260" s="419"/>
      <c r="T260" s="419"/>
      <c r="U260" s="419"/>
      <c r="V260" s="419"/>
      <c r="W260" s="419"/>
      <c r="X260" s="419"/>
      <c r="Y260" s="419"/>
      <c r="Z260" s="419"/>
      <c r="AA260" s="419"/>
      <c r="AB260" s="419"/>
      <c r="AC260" s="419"/>
    </row>
    <row r="261" spans="1:29" s="2" customFormat="1" ht="16.5" hidden="1" customHeight="1">
      <c r="A261" s="441"/>
      <c r="B261" s="449"/>
      <c r="C261" s="448"/>
      <c r="D261" s="446"/>
      <c r="E261" s="446"/>
      <c r="F261" s="447"/>
      <c r="G261" s="446">
        <f t="shared" si="19"/>
        <v>0</v>
      </c>
      <c r="H261" s="446">
        <f t="shared" si="20"/>
        <v>0</v>
      </c>
      <c r="I261" s="450"/>
      <c r="J261" s="460"/>
      <c r="K261" s="419"/>
      <c r="L261" s="419"/>
      <c r="M261" s="419"/>
      <c r="N261" s="419"/>
      <c r="O261" s="419"/>
      <c r="P261" s="419"/>
      <c r="Q261" s="419"/>
      <c r="R261" s="419"/>
      <c r="S261" s="419"/>
      <c r="T261" s="419"/>
      <c r="U261" s="419"/>
      <c r="V261" s="419"/>
      <c r="W261" s="419"/>
      <c r="X261" s="419"/>
      <c r="Y261" s="419"/>
      <c r="Z261" s="419"/>
      <c r="AA261" s="419"/>
      <c r="AB261" s="419"/>
      <c r="AC261" s="419"/>
    </row>
    <row r="262" spans="1:29" s="2" customFormat="1" ht="16.5" hidden="1" customHeight="1">
      <c r="A262" s="441"/>
      <c r="B262" s="440"/>
      <c r="C262" s="439"/>
      <c r="D262" s="450"/>
      <c r="E262" s="450"/>
      <c r="F262" s="451"/>
      <c r="G262" s="450">
        <f t="shared" si="19"/>
        <v>0</v>
      </c>
      <c r="H262" s="450">
        <f t="shared" si="20"/>
        <v>0</v>
      </c>
      <c r="I262" s="446"/>
      <c r="J262" s="461"/>
      <c r="K262" s="419"/>
      <c r="L262" s="419"/>
      <c r="M262" s="419"/>
      <c r="N262" s="419"/>
      <c r="O262" s="419"/>
      <c r="P262" s="419"/>
      <c r="Q262" s="419"/>
      <c r="R262" s="419"/>
      <c r="S262" s="419"/>
      <c r="T262" s="419"/>
      <c r="U262" s="419"/>
      <c r="V262" s="419"/>
      <c r="W262" s="419"/>
      <c r="X262" s="419"/>
      <c r="Y262" s="419"/>
      <c r="Z262" s="419"/>
      <c r="AA262" s="419"/>
      <c r="AB262" s="419"/>
      <c r="AC262" s="419"/>
    </row>
    <row r="263" spans="1:29" s="2" customFormat="1" ht="16.5" hidden="1" customHeight="1">
      <c r="A263" s="441"/>
      <c r="B263" s="449"/>
      <c r="C263" s="448"/>
      <c r="D263" s="446"/>
      <c r="E263" s="446"/>
      <c r="F263" s="447"/>
      <c r="G263" s="446">
        <f t="shared" si="19"/>
        <v>0</v>
      </c>
      <c r="H263" s="446">
        <f t="shared" si="20"/>
        <v>0</v>
      </c>
      <c r="I263" s="450"/>
      <c r="J263" s="460"/>
      <c r="K263" s="419"/>
      <c r="L263" s="419"/>
      <c r="M263" s="419"/>
      <c r="N263" s="419"/>
      <c r="O263" s="419"/>
      <c r="P263" s="419"/>
      <c r="Q263" s="419"/>
      <c r="R263" s="419"/>
      <c r="S263" s="419"/>
      <c r="T263" s="419"/>
      <c r="U263" s="419"/>
      <c r="V263" s="419"/>
      <c r="W263" s="419"/>
      <c r="X263" s="419"/>
      <c r="Y263" s="419"/>
      <c r="Z263" s="419"/>
      <c r="AA263" s="419"/>
      <c r="AB263" s="419"/>
      <c r="AC263" s="419"/>
    </row>
    <row r="264" spans="1:29" s="2" customFormat="1" ht="16.5" hidden="1" customHeight="1">
      <c r="A264" s="441" t="s">
        <v>66</v>
      </c>
      <c r="B264" s="440"/>
      <c r="C264" s="439"/>
      <c r="D264" s="450"/>
      <c r="E264" s="450"/>
      <c r="F264" s="451"/>
      <c r="G264" s="450">
        <f t="shared" si="19"/>
        <v>0</v>
      </c>
      <c r="H264" s="450">
        <f t="shared" si="20"/>
        <v>0</v>
      </c>
      <c r="I264" s="446"/>
      <c r="J264" s="461"/>
      <c r="K264" s="419"/>
      <c r="L264" s="419"/>
      <c r="M264" s="419"/>
      <c r="N264" s="419"/>
      <c r="O264" s="419"/>
      <c r="P264" s="419"/>
      <c r="Q264" s="419"/>
      <c r="R264" s="419"/>
      <c r="S264" s="419"/>
      <c r="T264" s="419"/>
      <c r="U264" s="419"/>
      <c r="V264" s="419"/>
      <c r="W264" s="419"/>
      <c r="X264" s="419"/>
      <c r="Y264" s="419"/>
      <c r="Z264" s="419"/>
      <c r="AA264" s="419"/>
      <c r="AB264" s="419"/>
      <c r="AC264" s="419"/>
    </row>
    <row r="265" spans="1:29" s="2" customFormat="1" ht="16.5" hidden="1" customHeight="1">
      <c r="A265" s="441"/>
      <c r="B265" s="449"/>
      <c r="C265" s="448"/>
      <c r="D265" s="446"/>
      <c r="E265" s="446"/>
      <c r="F265" s="447"/>
      <c r="G265" s="446">
        <f t="shared" si="19"/>
        <v>0</v>
      </c>
      <c r="H265" s="446">
        <f t="shared" si="20"/>
        <v>0</v>
      </c>
      <c r="I265" s="450"/>
      <c r="J265" s="460"/>
      <c r="K265" s="419"/>
      <c r="L265" s="419"/>
      <c r="M265" s="419"/>
      <c r="N265" s="419"/>
      <c r="O265" s="419"/>
      <c r="P265" s="419"/>
      <c r="Q265" s="419"/>
      <c r="R265" s="419"/>
      <c r="S265" s="419"/>
      <c r="T265" s="419"/>
      <c r="U265" s="419"/>
      <c r="V265" s="419"/>
      <c r="W265" s="419"/>
      <c r="X265" s="419"/>
      <c r="Y265" s="419"/>
      <c r="Z265" s="419"/>
      <c r="AA265" s="419"/>
      <c r="AB265" s="419"/>
      <c r="AC265" s="419"/>
    </row>
    <row r="266" spans="1:29" s="2" customFormat="1" ht="16.5" hidden="1" customHeight="1">
      <c r="A266" s="441"/>
      <c r="B266" s="440"/>
      <c r="C266" s="439"/>
      <c r="D266" s="450"/>
      <c r="E266" s="450"/>
      <c r="F266" s="451"/>
      <c r="G266" s="450">
        <f t="shared" si="19"/>
        <v>0</v>
      </c>
      <c r="H266" s="450">
        <f t="shared" si="20"/>
        <v>0</v>
      </c>
      <c r="I266" s="446"/>
      <c r="J266" s="461"/>
      <c r="K266" s="419"/>
      <c r="L266" s="419"/>
      <c r="M266" s="419"/>
      <c r="N266" s="419"/>
      <c r="O266" s="419"/>
      <c r="P266" s="419"/>
      <c r="Q266" s="419"/>
      <c r="R266" s="419"/>
      <c r="S266" s="419"/>
      <c r="T266" s="419"/>
      <c r="U266" s="419"/>
      <c r="V266" s="419"/>
      <c r="W266" s="419"/>
      <c r="X266" s="419"/>
      <c r="Y266" s="419"/>
      <c r="Z266" s="419"/>
      <c r="AA266" s="419"/>
      <c r="AB266" s="419"/>
      <c r="AC266" s="419"/>
    </row>
    <row r="267" spans="1:29" s="2" customFormat="1" ht="16.5" hidden="1" customHeight="1">
      <c r="A267" s="441"/>
      <c r="B267" s="449"/>
      <c r="C267" s="448"/>
      <c r="D267" s="446"/>
      <c r="E267" s="446"/>
      <c r="F267" s="447"/>
      <c r="G267" s="446"/>
      <c r="H267" s="446"/>
      <c r="I267" s="450"/>
      <c r="J267" s="460"/>
      <c r="K267" s="419"/>
      <c r="L267" s="419"/>
      <c r="M267" s="419"/>
      <c r="N267" s="419"/>
      <c r="O267" s="419"/>
      <c r="P267" s="419"/>
      <c r="Q267" s="419"/>
      <c r="R267" s="419"/>
      <c r="S267" s="419"/>
      <c r="T267" s="419"/>
      <c r="U267" s="419"/>
      <c r="V267" s="419"/>
      <c r="W267" s="419"/>
      <c r="X267" s="419"/>
      <c r="Y267" s="419"/>
      <c r="Z267" s="419"/>
      <c r="AA267" s="419"/>
      <c r="AB267" s="419"/>
      <c r="AC267" s="419"/>
    </row>
    <row r="268" spans="1:29" s="2" customFormat="1" ht="16.5" hidden="1" customHeight="1">
      <c r="A268" s="426"/>
      <c r="B268" s="445" t="s">
        <v>634</v>
      </c>
      <c r="C268" s="444"/>
      <c r="D268" s="421"/>
      <c r="E268" s="421"/>
      <c r="F268" s="443"/>
      <c r="G268" s="421"/>
      <c r="H268" s="421">
        <f>SUM(H257:H267)</f>
        <v>0</v>
      </c>
      <c r="I268" s="446"/>
      <c r="J268" s="461"/>
      <c r="K268" s="419"/>
      <c r="L268" s="419"/>
      <c r="M268" s="419"/>
      <c r="N268" s="419"/>
      <c r="O268" s="419"/>
      <c r="P268" s="419"/>
      <c r="Q268" s="419"/>
      <c r="R268" s="419"/>
      <c r="S268" s="419"/>
      <c r="T268" s="419"/>
      <c r="U268" s="419"/>
      <c r="V268" s="419"/>
      <c r="W268" s="419"/>
      <c r="X268" s="419"/>
      <c r="Y268" s="419"/>
      <c r="Z268" s="419"/>
      <c r="AA268" s="419"/>
      <c r="AB268" s="419"/>
      <c r="AC268" s="419"/>
    </row>
    <row r="269" spans="1:29" s="2" customFormat="1" ht="16.5" hidden="1" customHeight="1">
      <c r="A269" s="426"/>
      <c r="B269" s="440"/>
      <c r="C269" s="440"/>
      <c r="D269" s="455"/>
      <c r="E269" s="455"/>
      <c r="F269" s="462"/>
      <c r="G269" s="455"/>
      <c r="H269" s="455"/>
      <c r="I269" s="450"/>
      <c r="J269" s="460"/>
      <c r="K269" s="419"/>
      <c r="L269" s="419"/>
      <c r="M269" s="419"/>
      <c r="N269" s="419"/>
      <c r="O269" s="419"/>
      <c r="P269" s="419"/>
      <c r="Q269" s="419"/>
      <c r="R269" s="419"/>
      <c r="S269" s="419"/>
      <c r="T269" s="419"/>
      <c r="U269" s="419"/>
      <c r="V269" s="419"/>
      <c r="W269" s="419"/>
      <c r="X269" s="419"/>
      <c r="Y269" s="419"/>
      <c r="Z269" s="419"/>
      <c r="AA269" s="419"/>
      <c r="AB269" s="419"/>
      <c r="AC269" s="419"/>
    </row>
    <row r="270" spans="1:29" s="2" customFormat="1" ht="16.5" hidden="1" customHeight="1">
      <c r="A270" s="441" t="s">
        <v>1050</v>
      </c>
      <c r="B270" s="440"/>
      <c r="C270" s="439"/>
      <c r="D270" s="450"/>
      <c r="E270" s="450"/>
      <c r="F270" s="451"/>
      <c r="G270" s="450"/>
      <c r="H270" s="450"/>
      <c r="I270" s="446"/>
      <c r="J270" s="461"/>
      <c r="K270" s="419"/>
      <c r="L270" s="419"/>
      <c r="M270" s="419"/>
      <c r="N270" s="419"/>
      <c r="O270" s="419"/>
      <c r="P270" s="419"/>
      <c r="Q270" s="419"/>
      <c r="R270" s="419"/>
      <c r="S270" s="419"/>
      <c r="T270" s="419"/>
      <c r="U270" s="419"/>
      <c r="V270" s="419"/>
      <c r="W270" s="419"/>
      <c r="X270" s="419"/>
      <c r="Y270" s="419"/>
      <c r="Z270" s="419"/>
      <c r="AA270" s="419"/>
      <c r="AB270" s="419"/>
      <c r="AC270" s="419"/>
    </row>
    <row r="271" spans="1:29" s="2" customFormat="1" ht="16.5" hidden="1" customHeight="1">
      <c r="A271" s="441"/>
      <c r="B271" s="449"/>
      <c r="C271" s="448"/>
      <c r="D271" s="446"/>
      <c r="E271" s="446"/>
      <c r="F271" s="447"/>
      <c r="G271" s="446">
        <f t="shared" ref="G271:G280" si="21">E271*F271</f>
        <v>0</v>
      </c>
      <c r="H271" s="446">
        <f t="shared" ref="H271:H280" si="22">G271*1.13</f>
        <v>0</v>
      </c>
      <c r="I271" s="421">
        <f>SUM(I260:I270)</f>
        <v>0</v>
      </c>
      <c r="J271" s="420">
        <f>SUM(J260:J270)</f>
        <v>0</v>
      </c>
      <c r="K271" s="419"/>
      <c r="L271" s="419"/>
      <c r="M271" s="419"/>
      <c r="N271" s="419"/>
      <c r="O271" s="419"/>
      <c r="P271" s="419"/>
      <c r="Q271" s="419"/>
      <c r="R271" s="419"/>
      <c r="S271" s="419"/>
      <c r="T271" s="419"/>
      <c r="U271" s="419"/>
      <c r="V271" s="419"/>
      <c r="W271" s="419"/>
      <c r="X271" s="419"/>
      <c r="Y271" s="419"/>
      <c r="Z271" s="419"/>
      <c r="AA271" s="419"/>
      <c r="AB271" s="419"/>
      <c r="AC271" s="419"/>
    </row>
    <row r="272" spans="1:29" s="2" customFormat="1" ht="16.5" hidden="1" customHeight="1">
      <c r="A272" s="441"/>
      <c r="B272" s="440"/>
      <c r="C272" s="439"/>
      <c r="D272" s="450"/>
      <c r="E272" s="450"/>
      <c r="F272" s="451"/>
      <c r="G272" s="450">
        <f t="shared" si="21"/>
        <v>0</v>
      </c>
      <c r="H272" s="450">
        <f t="shared" si="22"/>
        <v>0</v>
      </c>
      <c r="I272" s="455"/>
      <c r="J272" s="454"/>
      <c r="K272" s="419"/>
      <c r="L272" s="419"/>
      <c r="M272" s="419"/>
      <c r="N272" s="419"/>
      <c r="O272" s="419"/>
      <c r="P272" s="419"/>
      <c r="Q272" s="419"/>
      <c r="R272" s="419"/>
      <c r="S272" s="419"/>
      <c r="T272" s="419"/>
      <c r="U272" s="419"/>
      <c r="V272" s="419"/>
      <c r="W272" s="419"/>
      <c r="X272" s="419"/>
      <c r="Y272" s="419"/>
      <c r="Z272" s="419"/>
      <c r="AA272" s="419"/>
      <c r="AB272" s="419"/>
      <c r="AC272" s="419"/>
    </row>
    <row r="273" spans="1:29" s="2" customFormat="1" ht="16.5" hidden="1" customHeight="1">
      <c r="A273" s="441"/>
      <c r="B273" s="449"/>
      <c r="C273" s="448"/>
      <c r="D273" s="446"/>
      <c r="E273" s="446"/>
      <c r="F273" s="447"/>
      <c r="G273" s="446">
        <f t="shared" si="21"/>
        <v>0</v>
      </c>
      <c r="H273" s="446">
        <f t="shared" si="22"/>
        <v>0</v>
      </c>
      <c r="I273" s="450"/>
      <c r="J273" s="460"/>
      <c r="K273" s="419"/>
      <c r="L273" s="419"/>
      <c r="M273" s="419"/>
      <c r="N273" s="419"/>
      <c r="O273" s="419"/>
      <c r="P273" s="419"/>
      <c r="Q273" s="419"/>
      <c r="R273" s="419"/>
      <c r="S273" s="419"/>
      <c r="T273" s="419"/>
      <c r="U273" s="419"/>
      <c r="V273" s="419"/>
      <c r="W273" s="419"/>
      <c r="X273" s="419"/>
      <c r="Y273" s="419"/>
      <c r="Z273" s="419"/>
      <c r="AA273" s="419"/>
      <c r="AB273" s="419"/>
      <c r="AC273" s="419"/>
    </row>
    <row r="274" spans="1:29" s="2" customFormat="1" ht="16.5" hidden="1" customHeight="1">
      <c r="A274" s="441"/>
      <c r="B274" s="440"/>
      <c r="C274" s="439"/>
      <c r="D274" s="450"/>
      <c r="E274" s="450"/>
      <c r="F274" s="451"/>
      <c r="G274" s="450">
        <f t="shared" si="21"/>
        <v>0</v>
      </c>
      <c r="H274" s="450">
        <f t="shared" si="22"/>
        <v>0</v>
      </c>
      <c r="I274" s="446"/>
      <c r="J274" s="461"/>
      <c r="K274" s="419"/>
      <c r="L274" s="419"/>
      <c r="M274" s="419"/>
      <c r="N274" s="419"/>
      <c r="O274" s="419"/>
      <c r="P274" s="419"/>
      <c r="Q274" s="419"/>
      <c r="R274" s="419"/>
      <c r="S274" s="419"/>
      <c r="T274" s="419"/>
      <c r="U274" s="419"/>
      <c r="V274" s="419"/>
      <c r="W274" s="419"/>
      <c r="X274" s="419"/>
      <c r="Y274" s="419"/>
      <c r="Z274" s="419"/>
      <c r="AA274" s="419"/>
      <c r="AB274" s="419"/>
      <c r="AC274" s="419"/>
    </row>
    <row r="275" spans="1:29" s="2" customFormat="1" ht="16.5" hidden="1" customHeight="1">
      <c r="A275" s="441"/>
      <c r="B275" s="449"/>
      <c r="C275" s="448"/>
      <c r="D275" s="446"/>
      <c r="E275" s="446"/>
      <c r="F275" s="447"/>
      <c r="G275" s="446">
        <f t="shared" si="21"/>
        <v>0</v>
      </c>
      <c r="H275" s="446">
        <f t="shared" si="22"/>
        <v>0</v>
      </c>
      <c r="I275" s="450"/>
      <c r="J275" s="460"/>
      <c r="K275" s="419"/>
      <c r="L275" s="419"/>
      <c r="M275" s="419"/>
      <c r="N275" s="419"/>
      <c r="O275" s="419"/>
      <c r="P275" s="419"/>
      <c r="Q275" s="419"/>
      <c r="R275" s="419"/>
      <c r="S275" s="419"/>
      <c r="T275" s="419"/>
      <c r="U275" s="419"/>
      <c r="V275" s="419"/>
      <c r="W275" s="419"/>
      <c r="X275" s="419"/>
      <c r="Y275" s="419"/>
      <c r="Z275" s="419"/>
      <c r="AA275" s="419"/>
      <c r="AB275" s="419"/>
      <c r="AC275" s="419"/>
    </row>
    <row r="276" spans="1:29" s="2" customFormat="1" ht="16.5" hidden="1" customHeight="1">
      <c r="A276" s="441"/>
      <c r="B276" s="440"/>
      <c r="C276" s="439"/>
      <c r="D276" s="450"/>
      <c r="E276" s="450"/>
      <c r="F276" s="451"/>
      <c r="G276" s="450">
        <f t="shared" si="21"/>
        <v>0</v>
      </c>
      <c r="H276" s="450">
        <f t="shared" si="22"/>
        <v>0</v>
      </c>
      <c r="I276" s="446"/>
      <c r="J276" s="461"/>
      <c r="K276" s="419"/>
      <c r="L276" s="419"/>
      <c r="M276" s="419"/>
      <c r="N276" s="419"/>
      <c r="O276" s="419"/>
      <c r="P276" s="419"/>
      <c r="Q276" s="419"/>
      <c r="R276" s="419"/>
      <c r="S276" s="419"/>
      <c r="T276" s="419"/>
      <c r="U276" s="419"/>
      <c r="V276" s="419"/>
      <c r="W276" s="419"/>
      <c r="X276" s="419"/>
      <c r="Y276" s="419"/>
      <c r="Z276" s="419"/>
      <c r="AA276" s="419"/>
      <c r="AB276" s="419"/>
      <c r="AC276" s="419"/>
    </row>
    <row r="277" spans="1:29" s="2" customFormat="1" ht="16.5" hidden="1" customHeight="1">
      <c r="A277" s="441"/>
      <c r="B277" s="449"/>
      <c r="C277" s="448"/>
      <c r="D277" s="446"/>
      <c r="E277" s="446"/>
      <c r="F277" s="447"/>
      <c r="G277" s="446">
        <f t="shared" si="21"/>
        <v>0</v>
      </c>
      <c r="H277" s="446">
        <f t="shared" si="22"/>
        <v>0</v>
      </c>
      <c r="I277" s="450"/>
      <c r="J277" s="460"/>
      <c r="K277" s="419"/>
      <c r="L277" s="419"/>
      <c r="M277" s="419"/>
      <c r="N277" s="419"/>
      <c r="O277" s="419"/>
      <c r="P277" s="419"/>
      <c r="Q277" s="419"/>
      <c r="R277" s="419"/>
      <c r="S277" s="419"/>
      <c r="T277" s="419"/>
      <c r="U277" s="419"/>
      <c r="V277" s="419"/>
      <c r="W277" s="419"/>
      <c r="X277" s="419"/>
      <c r="Y277" s="419"/>
      <c r="Z277" s="419"/>
      <c r="AA277" s="419"/>
      <c r="AB277" s="419"/>
      <c r="AC277" s="419"/>
    </row>
    <row r="278" spans="1:29" s="2" customFormat="1" ht="16.5" hidden="1" customHeight="1">
      <c r="A278" s="441"/>
      <c r="B278" s="440"/>
      <c r="C278" s="439"/>
      <c r="D278" s="450"/>
      <c r="E278" s="450"/>
      <c r="F278" s="451"/>
      <c r="G278" s="450">
        <f t="shared" si="21"/>
        <v>0</v>
      </c>
      <c r="H278" s="450">
        <f t="shared" si="22"/>
        <v>0</v>
      </c>
      <c r="I278" s="446"/>
      <c r="J278" s="461"/>
      <c r="K278" s="419"/>
      <c r="L278" s="419"/>
      <c r="M278" s="419"/>
      <c r="N278" s="419"/>
      <c r="O278" s="419"/>
      <c r="P278" s="419"/>
      <c r="Q278" s="419"/>
      <c r="R278" s="419"/>
      <c r="S278" s="419"/>
      <c r="T278" s="419"/>
      <c r="U278" s="419"/>
      <c r="V278" s="419"/>
      <c r="W278" s="419"/>
      <c r="X278" s="419"/>
      <c r="Y278" s="419"/>
      <c r="Z278" s="419"/>
      <c r="AA278" s="419"/>
      <c r="AB278" s="419"/>
      <c r="AC278" s="419"/>
    </row>
    <row r="279" spans="1:29" s="2" customFormat="1" ht="16.5" hidden="1" customHeight="1">
      <c r="A279" s="441" t="s">
        <v>66</v>
      </c>
      <c r="B279" s="449"/>
      <c r="C279" s="448"/>
      <c r="D279" s="446"/>
      <c r="E279" s="446"/>
      <c r="F279" s="447"/>
      <c r="G279" s="446">
        <f t="shared" si="21"/>
        <v>0</v>
      </c>
      <c r="H279" s="446">
        <f t="shared" si="22"/>
        <v>0</v>
      </c>
      <c r="I279" s="450"/>
      <c r="J279" s="460"/>
      <c r="K279" s="419"/>
      <c r="L279" s="419"/>
      <c r="M279" s="419"/>
      <c r="N279" s="419"/>
      <c r="O279" s="419"/>
      <c r="P279" s="419"/>
      <c r="Q279" s="419"/>
      <c r="R279" s="419"/>
      <c r="S279" s="419"/>
      <c r="T279" s="419"/>
      <c r="U279" s="419"/>
      <c r="V279" s="419"/>
      <c r="W279" s="419"/>
      <c r="X279" s="419"/>
      <c r="Y279" s="419"/>
      <c r="Z279" s="419"/>
      <c r="AA279" s="419"/>
      <c r="AB279" s="419"/>
      <c r="AC279" s="419"/>
    </row>
    <row r="280" spans="1:29" s="2" customFormat="1" ht="16.5" hidden="1" customHeight="1">
      <c r="A280" s="441"/>
      <c r="B280" s="440"/>
      <c r="C280" s="439"/>
      <c r="D280" s="450"/>
      <c r="E280" s="450"/>
      <c r="F280" s="451"/>
      <c r="G280" s="450">
        <f t="shared" si="21"/>
        <v>0</v>
      </c>
      <c r="H280" s="450">
        <f t="shared" si="22"/>
        <v>0</v>
      </c>
      <c r="I280" s="446"/>
      <c r="J280" s="461"/>
      <c r="K280" s="419"/>
      <c r="L280" s="419"/>
      <c r="M280" s="419"/>
      <c r="N280" s="419"/>
      <c r="O280" s="419"/>
      <c r="P280" s="419"/>
      <c r="Q280" s="419"/>
      <c r="R280" s="419"/>
      <c r="S280" s="419"/>
      <c r="T280" s="419"/>
      <c r="U280" s="419"/>
      <c r="V280" s="419"/>
      <c r="W280" s="419"/>
      <c r="X280" s="419"/>
      <c r="Y280" s="419"/>
      <c r="Z280" s="419"/>
      <c r="AA280" s="419"/>
      <c r="AB280" s="419"/>
      <c r="AC280" s="419"/>
    </row>
    <row r="281" spans="1:29" s="2" customFormat="1" ht="16.5" hidden="1" customHeight="1">
      <c r="A281" s="441"/>
      <c r="B281" s="449"/>
      <c r="C281" s="448"/>
      <c r="D281" s="446"/>
      <c r="E281" s="446"/>
      <c r="F281" s="447"/>
      <c r="G281" s="446"/>
      <c r="H281" s="446"/>
      <c r="I281" s="450"/>
      <c r="J281" s="460"/>
      <c r="K281" s="419"/>
      <c r="L281" s="419"/>
      <c r="M281" s="419"/>
      <c r="N281" s="419"/>
      <c r="O281" s="419"/>
      <c r="P281" s="419"/>
      <c r="Q281" s="419"/>
      <c r="R281" s="419"/>
      <c r="S281" s="419"/>
      <c r="T281" s="419"/>
      <c r="U281" s="419"/>
      <c r="V281" s="419"/>
      <c r="W281" s="419"/>
      <c r="X281" s="419"/>
      <c r="Y281" s="419"/>
      <c r="Z281" s="419"/>
      <c r="AA281" s="419"/>
      <c r="AB281" s="419"/>
      <c r="AC281" s="419"/>
    </row>
    <row r="282" spans="1:29" s="2" customFormat="1" ht="16.5" hidden="1" customHeight="1">
      <c r="A282" s="426"/>
      <c r="B282" s="445" t="s">
        <v>663</v>
      </c>
      <c r="C282" s="444"/>
      <c r="D282" s="421"/>
      <c r="E282" s="421"/>
      <c r="F282" s="443"/>
      <c r="G282" s="421"/>
      <c r="H282" s="421">
        <f>SUM(H271:H281)</f>
        <v>0</v>
      </c>
      <c r="I282" s="446"/>
      <c r="J282" s="461"/>
      <c r="K282" s="419"/>
      <c r="L282" s="419"/>
      <c r="M282" s="419"/>
      <c r="N282" s="419"/>
      <c r="O282" s="419"/>
      <c r="P282" s="419"/>
      <c r="Q282" s="419"/>
      <c r="R282" s="419"/>
      <c r="S282" s="419"/>
      <c r="T282" s="419"/>
      <c r="U282" s="419"/>
      <c r="V282" s="419"/>
      <c r="W282" s="419"/>
      <c r="X282" s="419"/>
      <c r="Y282" s="419"/>
      <c r="Z282" s="419"/>
      <c r="AA282" s="419"/>
      <c r="AB282" s="419"/>
      <c r="AC282" s="419"/>
    </row>
    <row r="283" spans="1:29" s="2" customFormat="1" ht="16.5" hidden="1" customHeight="1">
      <c r="A283" s="426"/>
      <c r="B283" s="440"/>
      <c r="C283" s="440"/>
      <c r="D283" s="455"/>
      <c r="E283" s="455"/>
      <c r="F283" s="462"/>
      <c r="G283" s="455"/>
      <c r="H283" s="455"/>
      <c r="I283" s="450"/>
      <c r="J283" s="460"/>
      <c r="K283" s="419"/>
      <c r="L283" s="419"/>
      <c r="M283" s="419"/>
      <c r="N283" s="419"/>
      <c r="O283" s="419"/>
      <c r="P283" s="419"/>
      <c r="Q283" s="419"/>
      <c r="R283" s="419"/>
      <c r="S283" s="419"/>
      <c r="T283" s="419"/>
      <c r="U283" s="419"/>
      <c r="V283" s="419"/>
      <c r="W283" s="419"/>
      <c r="X283" s="419"/>
      <c r="Y283" s="419"/>
      <c r="Z283" s="419"/>
      <c r="AA283" s="419"/>
      <c r="AB283" s="419"/>
      <c r="AC283" s="419"/>
    </row>
    <row r="284" spans="1:29" s="2" customFormat="1" ht="16.5" hidden="1" customHeight="1">
      <c r="A284" s="441" t="s">
        <v>1051</v>
      </c>
      <c r="B284" s="440"/>
      <c r="C284" s="439"/>
      <c r="D284" s="450"/>
      <c r="E284" s="450"/>
      <c r="F284" s="451"/>
      <c r="G284" s="450"/>
      <c r="H284" s="450"/>
      <c r="I284" s="446"/>
      <c r="J284" s="461"/>
      <c r="K284" s="419"/>
      <c r="L284" s="419"/>
      <c r="M284" s="419"/>
      <c r="N284" s="419"/>
      <c r="O284" s="419"/>
      <c r="P284" s="419"/>
      <c r="Q284" s="419"/>
      <c r="R284" s="419"/>
      <c r="S284" s="419"/>
      <c r="T284" s="419"/>
      <c r="U284" s="419"/>
      <c r="V284" s="419"/>
      <c r="W284" s="419"/>
      <c r="X284" s="419"/>
      <c r="Y284" s="419"/>
      <c r="Z284" s="419"/>
      <c r="AA284" s="419"/>
      <c r="AB284" s="419"/>
      <c r="AC284" s="419"/>
    </row>
    <row r="285" spans="1:29" s="2" customFormat="1" ht="16.5" hidden="1" customHeight="1">
      <c r="A285" s="441"/>
      <c r="B285" s="449"/>
      <c r="C285" s="448"/>
      <c r="D285" s="446"/>
      <c r="E285" s="446"/>
      <c r="F285" s="447"/>
      <c r="G285" s="446">
        <f t="shared" ref="G285:G294" si="23">E285*F285</f>
        <v>0</v>
      </c>
      <c r="H285" s="446">
        <f t="shared" ref="H285:H294" si="24">G285*1.13</f>
        <v>0</v>
      </c>
      <c r="I285" s="421">
        <f>SUM(I274:I284)</f>
        <v>0</v>
      </c>
      <c r="J285" s="420">
        <f>SUM(J274:J284)</f>
        <v>0</v>
      </c>
      <c r="K285" s="419"/>
      <c r="L285" s="419"/>
      <c r="M285" s="419"/>
      <c r="N285" s="419"/>
      <c r="O285" s="419"/>
      <c r="P285" s="419"/>
      <c r="Q285" s="419"/>
      <c r="R285" s="419"/>
      <c r="S285" s="419"/>
      <c r="T285" s="419"/>
      <c r="U285" s="419"/>
      <c r="V285" s="419"/>
      <c r="W285" s="419"/>
      <c r="X285" s="419"/>
      <c r="Y285" s="419"/>
      <c r="Z285" s="419"/>
      <c r="AA285" s="419"/>
      <c r="AB285" s="419"/>
      <c r="AC285" s="419"/>
    </row>
    <row r="286" spans="1:29" s="2" customFormat="1" ht="16.5" hidden="1" customHeight="1">
      <c r="A286" s="441"/>
      <c r="B286" s="440"/>
      <c r="C286" s="439"/>
      <c r="D286" s="450"/>
      <c r="E286" s="450"/>
      <c r="F286" s="451"/>
      <c r="G286" s="450">
        <f t="shared" si="23"/>
        <v>0</v>
      </c>
      <c r="H286" s="450">
        <f t="shared" si="24"/>
        <v>0</v>
      </c>
      <c r="I286" s="450"/>
      <c r="J286" s="460"/>
      <c r="K286" s="419"/>
      <c r="L286" s="419"/>
      <c r="M286" s="419"/>
      <c r="N286" s="419"/>
      <c r="O286" s="419"/>
      <c r="P286" s="419"/>
      <c r="Q286" s="419"/>
      <c r="R286" s="419"/>
      <c r="S286" s="419"/>
      <c r="T286" s="419"/>
      <c r="U286" s="419"/>
      <c r="V286" s="419"/>
      <c r="W286" s="419"/>
      <c r="X286" s="419"/>
      <c r="Y286" s="419"/>
      <c r="Z286" s="419"/>
      <c r="AA286" s="419"/>
      <c r="AB286" s="419"/>
      <c r="AC286" s="419"/>
    </row>
    <row r="287" spans="1:29" s="2" customFormat="1" ht="16.5" hidden="1" customHeight="1">
      <c r="A287" s="441"/>
      <c r="B287" s="449"/>
      <c r="C287" s="448"/>
      <c r="D287" s="446"/>
      <c r="E287" s="446"/>
      <c r="F287" s="447"/>
      <c r="G287" s="446">
        <f t="shared" si="23"/>
        <v>0</v>
      </c>
      <c r="H287" s="446">
        <f t="shared" si="24"/>
        <v>0</v>
      </c>
      <c r="I287" s="455" t="e">
        <f>I285+I257+I247+I237+#REF!+#REF!+I271</f>
        <v>#REF!</v>
      </c>
      <c r="J287" s="454" t="e">
        <f>J285+J257+J247+J237+#REF!+#REF!+J271</f>
        <v>#REF!</v>
      </c>
      <c r="K287" s="419"/>
      <c r="L287" s="419"/>
      <c r="M287" s="419"/>
      <c r="N287" s="419"/>
      <c r="O287" s="419"/>
      <c r="P287" s="419"/>
      <c r="Q287" s="419"/>
      <c r="R287" s="419"/>
      <c r="S287" s="419"/>
      <c r="T287" s="419"/>
      <c r="U287" s="419"/>
      <c r="V287" s="419"/>
      <c r="W287" s="419"/>
      <c r="X287" s="419"/>
      <c r="Y287" s="419"/>
      <c r="Z287" s="419"/>
      <c r="AA287" s="419"/>
      <c r="AB287" s="419"/>
      <c r="AC287" s="419"/>
    </row>
    <row r="288" spans="1:29" s="2" customFormat="1" ht="16.5" hidden="1" customHeight="1">
      <c r="A288" s="441"/>
      <c r="B288" s="440"/>
      <c r="C288" s="439"/>
      <c r="D288" s="450"/>
      <c r="E288" s="450"/>
      <c r="F288" s="451"/>
      <c r="G288" s="450">
        <f t="shared" si="23"/>
        <v>0</v>
      </c>
      <c r="H288" s="450">
        <f t="shared" si="24"/>
        <v>0</v>
      </c>
      <c r="I288" s="455"/>
      <c r="J288" s="454"/>
      <c r="K288" s="419"/>
      <c r="L288" s="419"/>
      <c r="M288" s="419"/>
      <c r="N288" s="419"/>
      <c r="O288" s="419"/>
      <c r="P288" s="419"/>
      <c r="Q288" s="419"/>
      <c r="R288" s="419"/>
      <c r="S288" s="419"/>
      <c r="T288" s="419"/>
      <c r="U288" s="419"/>
      <c r="V288" s="419"/>
      <c r="W288" s="419"/>
      <c r="X288" s="419"/>
      <c r="Y288" s="419"/>
      <c r="Z288" s="419"/>
      <c r="AA288" s="419"/>
      <c r="AB288" s="419"/>
      <c r="AC288" s="419"/>
    </row>
    <row r="289" spans="1:36" s="2" customFormat="1" ht="16.5" hidden="1" customHeight="1">
      <c r="A289" s="441"/>
      <c r="B289" s="449"/>
      <c r="C289" s="448"/>
      <c r="D289" s="446"/>
      <c r="E289" s="446"/>
      <c r="F289" s="447"/>
      <c r="G289" s="446">
        <f t="shared" si="23"/>
        <v>0</v>
      </c>
      <c r="H289" s="446">
        <f t="shared" si="24"/>
        <v>0</v>
      </c>
      <c r="I289" s="459"/>
      <c r="J289" s="458"/>
      <c r="K289" s="419"/>
      <c r="L289" s="419"/>
      <c r="M289" s="419"/>
      <c r="N289" s="419"/>
      <c r="O289" s="419"/>
      <c r="P289" s="419"/>
      <c r="Q289" s="419"/>
      <c r="R289" s="419"/>
      <c r="S289" s="419"/>
      <c r="T289" s="419"/>
      <c r="U289" s="419"/>
      <c r="V289" s="419"/>
      <c r="W289" s="419"/>
      <c r="X289" s="419"/>
      <c r="Y289" s="419"/>
      <c r="Z289" s="419"/>
      <c r="AA289" s="419"/>
      <c r="AB289" s="419"/>
      <c r="AC289" s="419"/>
    </row>
    <row r="290" spans="1:36" s="2" customFormat="1" ht="16.5" hidden="1" customHeight="1">
      <c r="A290" s="441"/>
      <c r="B290" s="440"/>
      <c r="C290" s="439"/>
      <c r="D290" s="450"/>
      <c r="E290" s="450"/>
      <c r="F290" s="451"/>
      <c r="G290" s="450">
        <f t="shared" si="23"/>
        <v>0</v>
      </c>
      <c r="H290" s="450">
        <f t="shared" si="24"/>
        <v>0</v>
      </c>
      <c r="I290" s="457">
        <f>I225</f>
        <v>0</v>
      </c>
      <c r="J290" s="456">
        <f>J225</f>
        <v>0</v>
      </c>
      <c r="K290" s="419"/>
      <c r="L290" s="419"/>
      <c r="M290" s="419"/>
      <c r="N290" s="419"/>
      <c r="O290" s="419"/>
      <c r="P290" s="419"/>
      <c r="Q290" s="419"/>
      <c r="R290" s="419"/>
      <c r="S290" s="419"/>
      <c r="T290" s="419"/>
      <c r="U290" s="419"/>
      <c r="V290" s="419"/>
      <c r="W290" s="419"/>
      <c r="X290" s="419"/>
      <c r="Y290" s="419"/>
      <c r="Z290" s="419"/>
      <c r="AA290" s="419"/>
      <c r="AB290" s="419"/>
      <c r="AC290" s="419"/>
    </row>
    <row r="291" spans="1:36" s="2" customFormat="1" ht="16.5" hidden="1" customHeight="1">
      <c r="A291" s="441"/>
      <c r="B291" s="449"/>
      <c r="C291" s="448"/>
      <c r="D291" s="446"/>
      <c r="E291" s="446"/>
      <c r="F291" s="447"/>
      <c r="G291" s="446">
        <f t="shared" si="23"/>
        <v>0</v>
      </c>
      <c r="H291" s="446">
        <f t="shared" si="24"/>
        <v>0</v>
      </c>
      <c r="I291" s="455" t="e">
        <f>I287</f>
        <v>#REF!</v>
      </c>
      <c r="J291" s="454" t="e">
        <f>J287</f>
        <v>#REF!</v>
      </c>
      <c r="K291" s="419"/>
      <c r="L291" s="419"/>
      <c r="M291" s="419"/>
      <c r="N291" s="419"/>
      <c r="O291" s="419"/>
      <c r="P291" s="419"/>
      <c r="Q291" s="419"/>
      <c r="R291" s="419"/>
      <c r="S291" s="419"/>
      <c r="T291" s="419"/>
      <c r="U291" s="419"/>
      <c r="V291" s="419"/>
      <c r="W291" s="419"/>
      <c r="X291" s="419"/>
      <c r="Y291" s="419"/>
      <c r="Z291" s="419"/>
      <c r="AA291" s="419"/>
      <c r="AB291" s="419"/>
      <c r="AC291" s="419"/>
    </row>
    <row r="292" spans="1:36" s="2" customFormat="1" ht="16.5" hidden="1" customHeight="1">
      <c r="A292" s="441"/>
      <c r="B292" s="440"/>
      <c r="C292" s="439"/>
      <c r="D292" s="450"/>
      <c r="E292" s="450"/>
      <c r="F292" s="451"/>
      <c r="G292" s="450">
        <f t="shared" si="23"/>
        <v>0</v>
      </c>
      <c r="H292" s="450">
        <f t="shared" si="24"/>
        <v>0</v>
      </c>
      <c r="I292" s="453" t="e">
        <f>I290-I291</f>
        <v>#REF!</v>
      </c>
      <c r="J292" s="452" t="e">
        <f>J290-J291</f>
        <v>#REF!</v>
      </c>
      <c r="K292" s="419"/>
      <c r="L292" s="419"/>
      <c r="M292" s="419"/>
      <c r="N292" s="419"/>
      <c r="O292" s="419"/>
      <c r="P292" s="419"/>
      <c r="Q292" s="419"/>
      <c r="R292" s="419"/>
      <c r="S292" s="419"/>
      <c r="T292" s="419"/>
      <c r="U292" s="419"/>
      <c r="V292" s="419"/>
      <c r="W292" s="419"/>
      <c r="X292" s="419"/>
      <c r="Y292" s="419"/>
      <c r="Z292" s="419"/>
      <c r="AA292" s="419"/>
      <c r="AB292" s="419"/>
      <c r="AC292" s="419"/>
    </row>
    <row r="293" spans="1:36" s="2" customFormat="1" ht="16.5" hidden="1" customHeight="1">
      <c r="A293" s="441"/>
      <c r="B293" s="449"/>
      <c r="C293" s="448"/>
      <c r="D293" s="446"/>
      <c r="E293" s="446"/>
      <c r="F293" s="447"/>
      <c r="G293" s="446">
        <f t="shared" si="23"/>
        <v>0</v>
      </c>
      <c r="H293" s="446">
        <f t="shared" si="24"/>
        <v>0</v>
      </c>
      <c r="I293" s="419"/>
      <c r="J293" s="442"/>
      <c r="K293" s="419"/>
      <c r="L293" s="419"/>
      <c r="M293" s="419"/>
      <c r="N293" s="419"/>
      <c r="O293" s="419"/>
      <c r="P293" s="419"/>
      <c r="Q293" s="419"/>
      <c r="R293" s="419"/>
      <c r="S293" s="419"/>
      <c r="T293" s="419"/>
      <c r="U293" s="419"/>
      <c r="V293" s="419"/>
      <c r="W293" s="419"/>
      <c r="X293" s="419"/>
      <c r="Y293" s="419"/>
      <c r="Z293" s="419"/>
      <c r="AA293" s="419"/>
      <c r="AB293" s="419"/>
      <c r="AC293" s="419"/>
    </row>
    <row r="294" spans="1:36" s="2" customFormat="1" ht="16.5" hidden="1" customHeight="1">
      <c r="A294" s="441"/>
      <c r="B294" s="440"/>
      <c r="C294" s="439"/>
      <c r="D294" s="450"/>
      <c r="E294" s="450"/>
      <c r="F294" s="451"/>
      <c r="G294" s="450">
        <f t="shared" si="23"/>
        <v>0</v>
      </c>
      <c r="H294" s="450">
        <f t="shared" si="24"/>
        <v>0</v>
      </c>
      <c r="I294" s="419"/>
      <c r="J294" s="442"/>
      <c r="K294" s="419"/>
      <c r="L294" s="419"/>
      <c r="M294" s="419"/>
      <c r="N294" s="419"/>
      <c r="O294" s="419"/>
      <c r="P294" s="419"/>
      <c r="Q294" s="419"/>
      <c r="R294" s="419"/>
      <c r="S294" s="419"/>
      <c r="T294" s="419"/>
      <c r="U294" s="419"/>
      <c r="V294" s="419"/>
      <c r="W294" s="419"/>
      <c r="X294" s="419"/>
      <c r="Y294" s="419"/>
      <c r="Z294" s="419"/>
      <c r="AA294" s="419"/>
      <c r="AB294" s="419"/>
      <c r="AC294" s="419"/>
    </row>
    <row r="295" spans="1:36" s="2" customFormat="1" ht="16.5" hidden="1" customHeight="1">
      <c r="A295" s="441"/>
      <c r="B295" s="449"/>
      <c r="C295" s="448"/>
      <c r="D295" s="446"/>
      <c r="E295" s="446"/>
      <c r="F295" s="447"/>
      <c r="G295" s="446"/>
      <c r="H295" s="446"/>
      <c r="I295" s="419"/>
      <c r="J295" s="442"/>
      <c r="K295" s="419"/>
      <c r="L295" s="419"/>
      <c r="M295" s="419"/>
      <c r="N295" s="419"/>
      <c r="O295" s="419"/>
      <c r="P295" s="419"/>
      <c r="Q295" s="419"/>
      <c r="R295" s="419"/>
      <c r="S295" s="419"/>
      <c r="T295" s="419"/>
      <c r="U295" s="419"/>
      <c r="V295" s="419"/>
      <c r="W295" s="419"/>
      <c r="X295" s="419"/>
      <c r="Y295" s="419"/>
      <c r="Z295" s="419"/>
      <c r="AA295" s="419"/>
      <c r="AB295" s="419"/>
      <c r="AC295" s="419"/>
    </row>
    <row r="296" spans="1:36" s="2" customFormat="1" ht="16.5" hidden="1" customHeight="1">
      <c r="A296" s="426"/>
      <c r="B296" s="445" t="s">
        <v>670</v>
      </c>
      <c r="C296" s="444"/>
      <c r="D296" s="421"/>
      <c r="E296" s="421"/>
      <c r="F296" s="443"/>
      <c r="G296" s="421"/>
      <c r="H296" s="421">
        <f>SUM(H285:H295)</f>
        <v>0</v>
      </c>
      <c r="I296" s="419"/>
      <c r="J296" s="442"/>
      <c r="K296" s="419"/>
      <c r="L296" s="419"/>
      <c r="M296" s="419"/>
      <c r="N296" s="419"/>
      <c r="O296" s="419"/>
      <c r="P296" s="419"/>
      <c r="Q296" s="419"/>
      <c r="R296" s="419"/>
      <c r="S296" s="419"/>
      <c r="T296" s="419"/>
      <c r="U296" s="419"/>
      <c r="V296" s="419"/>
      <c r="W296" s="419"/>
      <c r="X296" s="419"/>
      <c r="Y296" s="419"/>
      <c r="Z296" s="419"/>
      <c r="AA296" s="419"/>
      <c r="AB296" s="419"/>
      <c r="AC296" s="419"/>
    </row>
    <row r="297" spans="1:36" s="2" customFormat="1" ht="16.5" hidden="1" customHeight="1">
      <c r="A297" s="441" t="s">
        <v>839</v>
      </c>
      <c r="B297" s="440"/>
      <c r="C297" s="439"/>
      <c r="D297" s="437"/>
      <c r="E297" s="437"/>
      <c r="F297" s="438"/>
      <c r="G297" s="437"/>
      <c r="H297" s="437"/>
      <c r="I297" s="437"/>
      <c r="J297" s="436"/>
      <c r="K297" s="419"/>
      <c r="L297" s="419"/>
      <c r="M297" s="419"/>
      <c r="N297" s="419"/>
      <c r="O297" s="419"/>
      <c r="P297" s="419"/>
      <c r="Q297" s="419"/>
      <c r="R297" s="419"/>
      <c r="S297" s="419"/>
      <c r="T297" s="419"/>
      <c r="U297" s="419"/>
      <c r="V297" s="419"/>
      <c r="W297" s="419"/>
      <c r="X297" s="419"/>
      <c r="Y297" s="419"/>
      <c r="Z297" s="419"/>
      <c r="AA297" s="419"/>
      <c r="AB297" s="419"/>
      <c r="AC297" s="419"/>
    </row>
    <row r="298" spans="1:36" s="2" customFormat="1" ht="16.5" hidden="1" customHeight="1">
      <c r="A298" s="426"/>
      <c r="B298" s="435"/>
      <c r="C298" s="434" t="s">
        <v>1052</v>
      </c>
      <c r="D298" s="432"/>
      <c r="E298" s="432">
        <v>5351.27</v>
      </c>
      <c r="F298" s="433">
        <v>1</v>
      </c>
      <c r="G298" s="432">
        <f>E298*F298</f>
        <v>5351.27</v>
      </c>
      <c r="H298" s="431">
        <f>G298</f>
        <v>5351.27</v>
      </c>
      <c r="I298" s="431"/>
      <c r="J298" s="430"/>
      <c r="K298" s="419"/>
      <c r="L298" s="419"/>
      <c r="M298" s="419"/>
      <c r="N298" s="419"/>
      <c r="O298" s="419"/>
      <c r="P298" s="419"/>
      <c r="Q298" s="419"/>
      <c r="R298" s="419"/>
      <c r="S298" s="419"/>
      <c r="T298" s="419"/>
      <c r="U298" s="419"/>
      <c r="V298" s="419"/>
      <c r="W298" s="419"/>
      <c r="X298" s="419"/>
      <c r="Y298" s="419"/>
      <c r="Z298" s="419"/>
      <c r="AA298" s="419"/>
      <c r="AB298" s="419"/>
      <c r="AC298" s="419"/>
    </row>
    <row r="299" spans="1:36" s="2" customFormat="1" ht="16.5" customHeight="1">
      <c r="A299" s="426"/>
      <c r="B299" s="429"/>
      <c r="C299" s="428"/>
      <c r="D299" s="428"/>
      <c r="E299" s="428"/>
      <c r="F299" s="428"/>
      <c r="G299" s="428"/>
      <c r="H299" s="428"/>
      <c r="I299" s="428"/>
      <c r="J299" s="427"/>
      <c r="K299" s="419"/>
      <c r="L299" s="419"/>
      <c r="M299" s="419"/>
      <c r="N299" s="419"/>
      <c r="O299" s="419"/>
      <c r="P299" s="419"/>
      <c r="Q299" s="419"/>
      <c r="R299" s="419"/>
      <c r="S299" s="419"/>
      <c r="T299" s="419"/>
      <c r="U299" s="419"/>
      <c r="V299" s="419"/>
      <c r="W299" s="419"/>
      <c r="X299" s="419"/>
      <c r="Y299" s="419"/>
      <c r="Z299" s="419"/>
      <c r="AA299" s="419"/>
      <c r="AB299" s="419"/>
      <c r="AC299" s="419"/>
    </row>
    <row r="300" spans="1:36" s="2" customFormat="1" ht="16.5" customHeight="1">
      <c r="A300" s="426"/>
      <c r="B300" s="425" t="s">
        <v>839</v>
      </c>
      <c r="C300" s="424"/>
      <c r="D300" s="422"/>
      <c r="E300" s="422"/>
      <c r="F300" s="423"/>
      <c r="G300" s="422"/>
      <c r="H300" s="421">
        <f>H256</f>
        <v>4859.2</v>
      </c>
      <c r="I300" s="421">
        <f>SUM(I297:I299)</f>
        <v>0</v>
      </c>
      <c r="J300" s="420">
        <f>SUM(J297:J299)</f>
        <v>0</v>
      </c>
      <c r="K300" s="419"/>
      <c r="L300" s="419"/>
      <c r="M300" s="419"/>
      <c r="N300" s="419"/>
      <c r="O300" s="419"/>
      <c r="P300" s="419"/>
      <c r="Q300" s="419"/>
      <c r="R300" s="419"/>
      <c r="S300" s="419"/>
      <c r="T300" s="419"/>
      <c r="U300" s="419"/>
      <c r="V300" s="419"/>
      <c r="W300" s="419"/>
      <c r="X300" s="419"/>
      <c r="Y300" s="419"/>
      <c r="Z300" s="419"/>
      <c r="AA300" s="419"/>
      <c r="AB300" s="419"/>
      <c r="AC300" s="419"/>
    </row>
    <row r="301" spans="1:36" ht="17.25">
      <c r="A301" s="394"/>
      <c r="B301" s="399" t="s">
        <v>1053</v>
      </c>
      <c r="C301" s="398"/>
      <c r="D301" s="396"/>
      <c r="E301" s="396"/>
      <c r="F301" s="397"/>
      <c r="G301" s="396"/>
      <c r="H301" s="396">
        <f>H300+H254+H247+H237</f>
        <v>6682.4299999999994</v>
      </c>
      <c r="I301" s="396">
        <f>I300+I254+I247+I237</f>
        <v>535.29</v>
      </c>
      <c r="J301" s="395">
        <f>J300+J254+J247+J237</f>
        <v>102.5</v>
      </c>
      <c r="K301" s="413"/>
      <c r="L301" s="413"/>
      <c r="M301" s="413"/>
      <c r="N301" s="413"/>
      <c r="O301" s="413"/>
      <c r="P301" s="413"/>
      <c r="Q301" s="413"/>
      <c r="R301" s="413"/>
      <c r="S301" s="413"/>
      <c r="T301" s="413"/>
      <c r="U301" s="413"/>
      <c r="V301" s="413"/>
      <c r="W301" s="413"/>
      <c r="X301" s="413"/>
      <c r="Y301" s="413"/>
      <c r="Z301" s="413"/>
      <c r="AA301" s="413"/>
      <c r="AB301" s="413"/>
      <c r="AC301" s="413"/>
      <c r="AD301" s="413"/>
      <c r="AE301" s="413"/>
      <c r="AF301" s="413"/>
      <c r="AG301" s="413"/>
      <c r="AH301" s="413"/>
      <c r="AI301" s="413"/>
      <c r="AJ301" s="413"/>
    </row>
    <row r="302" spans="1:36" ht="17.25">
      <c r="A302" s="418"/>
      <c r="B302" s="406"/>
      <c r="C302" s="406"/>
      <c r="D302" s="409"/>
      <c r="E302" s="409"/>
      <c r="F302" s="410"/>
      <c r="G302" s="409"/>
      <c r="H302" s="409"/>
      <c r="I302" s="409"/>
      <c r="J302" s="408"/>
      <c r="K302" s="413"/>
      <c r="L302" s="413"/>
      <c r="M302" s="413"/>
      <c r="N302" s="413"/>
      <c r="O302" s="413"/>
      <c r="P302" s="413"/>
      <c r="Q302" s="413"/>
      <c r="R302" s="413"/>
      <c r="S302" s="413"/>
      <c r="T302" s="413"/>
      <c r="U302" s="413"/>
      <c r="V302" s="413"/>
      <c r="W302" s="413"/>
      <c r="X302" s="413"/>
      <c r="Y302" s="413"/>
      <c r="Z302" s="413"/>
      <c r="AA302" s="413"/>
      <c r="AB302" s="413"/>
      <c r="AC302" s="413"/>
      <c r="AD302" s="413"/>
      <c r="AE302" s="413"/>
      <c r="AF302" s="413"/>
      <c r="AG302" s="413"/>
      <c r="AH302" s="413"/>
      <c r="AI302" s="413"/>
      <c r="AJ302" s="413"/>
    </row>
    <row r="303" spans="1:36" ht="17.25">
      <c r="A303" s="418" t="s">
        <v>849</v>
      </c>
      <c r="B303" s="406"/>
      <c r="C303" s="393"/>
      <c r="D303" s="390"/>
      <c r="E303" s="390"/>
      <c r="F303" s="391"/>
      <c r="G303" s="390"/>
      <c r="H303" s="390"/>
      <c r="I303" s="390"/>
      <c r="J303" s="389"/>
      <c r="K303" s="413"/>
      <c r="L303" s="413"/>
      <c r="M303" s="413"/>
      <c r="N303" s="413"/>
      <c r="O303" s="413"/>
      <c r="P303" s="413"/>
      <c r="Q303" s="413"/>
      <c r="R303" s="413"/>
      <c r="S303" s="413"/>
      <c r="T303" s="413"/>
      <c r="U303" s="413"/>
      <c r="V303" s="413"/>
      <c r="W303" s="413"/>
      <c r="X303" s="413"/>
      <c r="Y303" s="413"/>
      <c r="Z303" s="413"/>
      <c r="AA303" s="413"/>
      <c r="AB303" s="413"/>
      <c r="AC303" s="413"/>
      <c r="AD303" s="413"/>
      <c r="AE303" s="413"/>
      <c r="AF303" s="413"/>
      <c r="AG303" s="413"/>
      <c r="AH303" s="413"/>
      <c r="AI303" s="413"/>
      <c r="AJ303" s="413"/>
    </row>
    <row r="304" spans="1:36" ht="17.25">
      <c r="A304" s="407" t="s">
        <v>1054</v>
      </c>
      <c r="B304" s="406"/>
      <c r="C304" s="393"/>
      <c r="D304" s="390"/>
      <c r="E304" s="390"/>
      <c r="F304" s="391"/>
      <c r="G304" s="390"/>
      <c r="H304" s="390"/>
      <c r="I304" s="390"/>
      <c r="J304" s="389"/>
      <c r="K304" s="413"/>
      <c r="L304" s="413"/>
      <c r="M304" s="413"/>
      <c r="N304" s="413"/>
      <c r="O304" s="413"/>
      <c r="P304" s="413"/>
      <c r="Q304" s="413"/>
      <c r="R304" s="413"/>
      <c r="S304" s="413"/>
      <c r="T304" s="413"/>
      <c r="U304" s="413"/>
      <c r="V304" s="413"/>
      <c r="W304" s="413"/>
      <c r="X304" s="413"/>
      <c r="Y304" s="413"/>
      <c r="Z304" s="413"/>
      <c r="AA304" s="413"/>
      <c r="AB304" s="413"/>
      <c r="AC304" s="413"/>
      <c r="AD304" s="413"/>
      <c r="AE304" s="413"/>
      <c r="AF304" s="413"/>
      <c r="AG304" s="413"/>
      <c r="AH304" s="413"/>
      <c r="AI304" s="413"/>
      <c r="AJ304" s="413"/>
    </row>
    <row r="305" spans="1:36" ht="17.25">
      <c r="A305" s="412"/>
      <c r="B305" s="403" t="s">
        <v>1751</v>
      </c>
      <c r="C305" s="405" t="s">
        <v>1055</v>
      </c>
      <c r="D305" s="401" t="s">
        <v>1056</v>
      </c>
      <c r="E305" s="401">
        <v>466</v>
      </c>
      <c r="F305" s="402">
        <v>1</v>
      </c>
      <c r="G305" s="401">
        <f>E305*F305</f>
        <v>466</v>
      </c>
      <c r="H305" s="401">
        <f>G305*1.13</f>
        <v>526.57999999999993</v>
      </c>
      <c r="I305" s="401"/>
      <c r="J305" s="400"/>
      <c r="K305" s="413"/>
      <c r="L305" s="413"/>
      <c r="M305" s="413"/>
      <c r="N305" s="413"/>
      <c r="O305" s="413"/>
      <c r="P305" s="413"/>
      <c r="Q305" s="413"/>
      <c r="R305" s="413"/>
      <c r="S305" s="413"/>
      <c r="T305" s="413"/>
      <c r="U305" s="413"/>
      <c r="V305" s="413"/>
      <c r="W305" s="413"/>
      <c r="X305" s="413"/>
      <c r="Y305" s="413"/>
      <c r="Z305" s="413"/>
      <c r="AA305" s="413"/>
      <c r="AB305" s="413"/>
      <c r="AC305" s="413"/>
      <c r="AD305" s="413"/>
      <c r="AE305" s="413"/>
      <c r="AF305" s="413"/>
      <c r="AG305" s="413"/>
      <c r="AH305" s="413"/>
      <c r="AI305" s="413"/>
      <c r="AJ305" s="413"/>
    </row>
    <row r="306" spans="1:36" ht="17.25">
      <c r="A306" s="412"/>
      <c r="B306" s="403" t="s">
        <v>1752</v>
      </c>
      <c r="C306" s="392" t="s">
        <v>1057</v>
      </c>
      <c r="D306" s="390" t="s">
        <v>1058</v>
      </c>
      <c r="E306" s="390">
        <v>200</v>
      </c>
      <c r="F306" s="391">
        <v>1</v>
      </c>
      <c r="G306" s="390">
        <f>E306*F306</f>
        <v>200</v>
      </c>
      <c r="H306" s="390">
        <f>G306*1.13</f>
        <v>225.99999999999997</v>
      </c>
      <c r="I306" s="390"/>
      <c r="J306" s="389"/>
      <c r="K306" s="413"/>
      <c r="L306" s="413"/>
      <c r="M306" s="413"/>
      <c r="N306" s="413"/>
      <c r="O306" s="413"/>
      <c r="P306" s="413"/>
      <c r="Q306" s="413"/>
      <c r="R306" s="413"/>
      <c r="S306" s="413"/>
      <c r="T306" s="413"/>
      <c r="U306" s="413"/>
      <c r="V306" s="413"/>
      <c r="W306" s="413"/>
      <c r="X306" s="413"/>
      <c r="Y306" s="413"/>
      <c r="Z306" s="413"/>
      <c r="AA306" s="413"/>
      <c r="AB306" s="413"/>
      <c r="AC306" s="413"/>
      <c r="AD306" s="413"/>
      <c r="AE306" s="413"/>
      <c r="AF306" s="413"/>
      <c r="AG306" s="413"/>
      <c r="AH306" s="413"/>
      <c r="AI306" s="413"/>
      <c r="AJ306" s="413"/>
    </row>
    <row r="307" spans="1:36" ht="17.25">
      <c r="A307" s="412"/>
      <c r="B307" s="403" t="s">
        <v>1753</v>
      </c>
      <c r="C307" s="405" t="s">
        <v>1059</v>
      </c>
      <c r="D307" s="401" t="s">
        <v>1060</v>
      </c>
      <c r="E307" s="401">
        <v>12</v>
      </c>
      <c r="F307" s="402">
        <v>11</v>
      </c>
      <c r="G307" s="401">
        <f>E307*F307</f>
        <v>132</v>
      </c>
      <c r="H307" s="401">
        <f>G307*1.13</f>
        <v>149.16</v>
      </c>
      <c r="I307" s="401"/>
      <c r="J307" s="400"/>
      <c r="K307" s="413"/>
      <c r="L307" s="413"/>
      <c r="M307" s="413"/>
      <c r="N307" s="413"/>
      <c r="O307" s="413"/>
      <c r="P307" s="413"/>
      <c r="Q307" s="413"/>
      <c r="R307" s="413"/>
      <c r="S307" s="413"/>
      <c r="T307" s="413"/>
      <c r="U307" s="413"/>
      <c r="V307" s="413"/>
      <c r="W307" s="413"/>
      <c r="X307" s="413"/>
      <c r="Y307" s="413"/>
      <c r="Z307" s="413"/>
      <c r="AA307" s="413"/>
      <c r="AB307" s="413"/>
      <c r="AC307" s="413"/>
      <c r="AD307" s="413"/>
      <c r="AE307" s="413"/>
      <c r="AF307" s="413"/>
      <c r="AG307" s="413"/>
      <c r="AH307" s="413"/>
      <c r="AI307" s="413"/>
      <c r="AJ307" s="413"/>
    </row>
    <row r="308" spans="1:36" ht="17.25">
      <c r="A308" s="412"/>
      <c r="B308" s="403" t="s">
        <v>1754</v>
      </c>
      <c r="C308" s="392" t="s">
        <v>1061</v>
      </c>
      <c r="D308" s="390" t="s">
        <v>1062</v>
      </c>
      <c r="E308" s="390">
        <v>4.99</v>
      </c>
      <c r="F308" s="391">
        <v>15</v>
      </c>
      <c r="G308" s="390">
        <f>E308*F308</f>
        <v>74.850000000000009</v>
      </c>
      <c r="H308" s="390">
        <f>G308*1.13</f>
        <v>84.580500000000001</v>
      </c>
      <c r="I308" s="390"/>
      <c r="J308" s="389"/>
      <c r="K308" s="413"/>
      <c r="L308" s="413"/>
      <c r="M308" s="413"/>
      <c r="N308" s="413"/>
      <c r="O308" s="413"/>
      <c r="P308" s="413"/>
      <c r="Q308" s="413"/>
      <c r="R308" s="413"/>
      <c r="S308" s="413"/>
      <c r="T308" s="413"/>
      <c r="U308" s="413"/>
      <c r="V308" s="413"/>
      <c r="W308" s="413"/>
      <c r="X308" s="413"/>
      <c r="Y308" s="413"/>
      <c r="Z308" s="413"/>
      <c r="AA308" s="413"/>
      <c r="AB308" s="413"/>
      <c r="AC308" s="413"/>
      <c r="AD308" s="413"/>
      <c r="AE308" s="413"/>
      <c r="AF308" s="413"/>
      <c r="AG308" s="413"/>
      <c r="AH308" s="413"/>
      <c r="AI308" s="413"/>
      <c r="AJ308" s="413"/>
    </row>
    <row r="309" spans="1:36" ht="17.25">
      <c r="A309" s="411"/>
      <c r="B309" s="403"/>
      <c r="C309" s="403"/>
      <c r="D309" s="401"/>
      <c r="E309" s="401"/>
      <c r="F309" s="402"/>
      <c r="G309" s="401"/>
      <c r="H309" s="401"/>
      <c r="I309" s="401"/>
      <c r="J309" s="400"/>
      <c r="K309" s="413"/>
      <c r="L309" s="413"/>
      <c r="M309" s="413"/>
      <c r="N309" s="413"/>
      <c r="O309" s="413"/>
      <c r="P309" s="413"/>
      <c r="Q309" s="413"/>
      <c r="R309" s="413"/>
      <c r="S309" s="413"/>
      <c r="T309" s="413"/>
      <c r="U309" s="413"/>
      <c r="V309" s="413"/>
      <c r="W309" s="413"/>
      <c r="X309" s="413"/>
      <c r="Y309" s="413"/>
      <c r="Z309" s="413"/>
      <c r="AA309" s="413"/>
      <c r="AB309" s="413"/>
      <c r="AC309" s="413"/>
      <c r="AD309" s="413"/>
      <c r="AE309" s="413"/>
      <c r="AF309" s="413"/>
      <c r="AG309" s="413"/>
      <c r="AH309" s="413"/>
      <c r="AI309" s="413"/>
      <c r="AJ309" s="413"/>
    </row>
    <row r="310" spans="1:36" ht="17.25">
      <c r="A310" s="411"/>
      <c r="B310" s="1159" t="s">
        <v>1063</v>
      </c>
      <c r="C310" s="398"/>
      <c r="D310" s="396"/>
      <c r="E310" s="396"/>
      <c r="F310" s="397"/>
      <c r="G310" s="396"/>
      <c r="H310" s="396">
        <f>SUM(H305:H309)</f>
        <v>986.32049999999992</v>
      </c>
      <c r="I310" s="396">
        <f>SUM(I305:I309)</f>
        <v>0</v>
      </c>
      <c r="J310" s="395">
        <f>SUM(J305:J309)</f>
        <v>0</v>
      </c>
      <c r="K310" s="413"/>
      <c r="L310" s="413"/>
      <c r="M310" s="413"/>
      <c r="N310" s="413"/>
      <c r="O310" s="413"/>
      <c r="P310" s="413"/>
      <c r="Q310" s="413"/>
      <c r="R310" s="413"/>
      <c r="S310" s="413"/>
      <c r="T310" s="413"/>
      <c r="U310" s="413"/>
      <c r="V310" s="413"/>
      <c r="W310" s="413"/>
      <c r="X310" s="413"/>
      <c r="Y310" s="413"/>
      <c r="Z310" s="413"/>
      <c r="AA310" s="413"/>
      <c r="AB310" s="413"/>
      <c r="AC310" s="413"/>
      <c r="AD310" s="413"/>
      <c r="AE310" s="413"/>
      <c r="AF310" s="413"/>
      <c r="AG310" s="413"/>
      <c r="AH310" s="413"/>
      <c r="AI310" s="413"/>
      <c r="AJ310" s="413"/>
    </row>
    <row r="311" spans="1:36" ht="17.25">
      <c r="A311" s="407"/>
      <c r="B311" s="406"/>
      <c r="C311" s="406"/>
      <c r="D311" s="409"/>
      <c r="E311" s="409"/>
      <c r="F311" s="410"/>
      <c r="G311" s="409"/>
      <c r="H311" s="409"/>
      <c r="I311" s="409"/>
      <c r="J311" s="408"/>
      <c r="K311" s="413"/>
      <c r="L311" s="413"/>
      <c r="M311" s="413"/>
      <c r="N311" s="413"/>
      <c r="O311" s="413"/>
      <c r="P311" s="413"/>
      <c r="Q311" s="413"/>
      <c r="R311" s="413"/>
      <c r="S311" s="413"/>
      <c r="T311" s="413"/>
      <c r="U311" s="413"/>
      <c r="V311" s="413"/>
      <c r="W311" s="413"/>
      <c r="X311" s="413"/>
      <c r="Y311" s="413"/>
      <c r="Z311" s="413"/>
      <c r="AA311" s="413"/>
      <c r="AB311" s="413"/>
      <c r="AC311" s="413"/>
      <c r="AD311" s="413"/>
      <c r="AE311" s="413"/>
      <c r="AF311" s="413"/>
      <c r="AG311" s="413"/>
      <c r="AH311" s="413"/>
      <c r="AI311" s="413"/>
      <c r="AJ311" s="413"/>
    </row>
    <row r="312" spans="1:36" ht="17.25">
      <c r="A312" s="407" t="s">
        <v>1064</v>
      </c>
      <c r="B312" s="406"/>
      <c r="C312" s="393"/>
      <c r="D312" s="390"/>
      <c r="E312" s="390"/>
      <c r="F312" s="391"/>
      <c r="G312" s="390"/>
      <c r="H312" s="390"/>
      <c r="I312" s="390"/>
      <c r="J312" s="389"/>
      <c r="K312" s="413"/>
      <c r="L312" s="413"/>
      <c r="M312" s="413"/>
      <c r="N312" s="413"/>
      <c r="O312" s="413"/>
      <c r="P312" s="413"/>
      <c r="Q312" s="413"/>
      <c r="R312" s="413"/>
      <c r="S312" s="413"/>
      <c r="T312" s="413"/>
      <c r="U312" s="413"/>
      <c r="V312" s="413"/>
      <c r="W312" s="413"/>
      <c r="X312" s="413"/>
      <c r="Y312" s="413"/>
      <c r="Z312" s="413"/>
      <c r="AA312" s="413"/>
      <c r="AB312" s="413"/>
      <c r="AC312" s="413"/>
      <c r="AD312" s="413"/>
      <c r="AE312" s="413"/>
      <c r="AF312" s="413"/>
      <c r="AG312" s="413"/>
      <c r="AH312" s="413"/>
      <c r="AI312" s="413"/>
      <c r="AJ312" s="413"/>
    </row>
    <row r="313" spans="1:36" ht="17.25">
      <c r="A313" s="412"/>
      <c r="B313" s="403" t="s">
        <v>1755</v>
      </c>
      <c r="C313" s="405" t="s">
        <v>1065</v>
      </c>
      <c r="D313" s="401" t="s">
        <v>1066</v>
      </c>
      <c r="E313" s="401">
        <v>600</v>
      </c>
      <c r="F313" s="402">
        <v>1</v>
      </c>
      <c r="G313" s="401">
        <f>E313*F313</f>
        <v>600</v>
      </c>
      <c r="H313" s="401">
        <f>G313*1.13</f>
        <v>677.99999999999989</v>
      </c>
      <c r="I313" s="401"/>
      <c r="J313" s="400"/>
      <c r="K313" s="413"/>
      <c r="L313" s="413"/>
      <c r="M313" s="413"/>
      <c r="N313" s="413"/>
      <c r="O313" s="413"/>
      <c r="P313" s="413"/>
      <c r="Q313" s="413"/>
      <c r="R313" s="413"/>
      <c r="S313" s="413"/>
      <c r="T313" s="413"/>
      <c r="U313" s="413"/>
      <c r="V313" s="413"/>
      <c r="W313" s="413"/>
      <c r="X313" s="413"/>
      <c r="Y313" s="413"/>
      <c r="Z313" s="413"/>
      <c r="AA313" s="413"/>
      <c r="AB313" s="413"/>
      <c r="AC313" s="413"/>
      <c r="AD313" s="413"/>
      <c r="AE313" s="413"/>
      <c r="AF313" s="413"/>
      <c r="AG313" s="413"/>
      <c r="AH313" s="413"/>
      <c r="AI313" s="413"/>
      <c r="AJ313" s="413"/>
    </row>
    <row r="314" spans="1:36" ht="17.25">
      <c r="A314" s="412"/>
      <c r="B314" s="403" t="s">
        <v>1756</v>
      </c>
      <c r="C314" s="392" t="s">
        <v>922</v>
      </c>
      <c r="D314" s="390" t="s">
        <v>1067</v>
      </c>
      <c r="E314" s="390">
        <v>200</v>
      </c>
      <c r="F314" s="391">
        <v>1</v>
      </c>
      <c r="G314" s="390">
        <f>E314*F314</f>
        <v>200</v>
      </c>
      <c r="H314" s="390">
        <f>G314*1.13</f>
        <v>225.99999999999997</v>
      </c>
      <c r="I314" s="390"/>
      <c r="J314" s="389"/>
      <c r="K314" s="413"/>
      <c r="L314" s="413"/>
      <c r="M314" s="413"/>
      <c r="N314" s="413"/>
      <c r="O314" s="413"/>
      <c r="P314" s="413"/>
      <c r="Q314" s="413"/>
      <c r="R314" s="413"/>
      <c r="S314" s="413"/>
      <c r="T314" s="413"/>
      <c r="U314" s="413"/>
      <c r="V314" s="413"/>
      <c r="W314" s="413"/>
      <c r="X314" s="413"/>
      <c r="Y314" s="413"/>
      <c r="Z314" s="413"/>
      <c r="AA314" s="413"/>
      <c r="AB314" s="413"/>
      <c r="AC314" s="413"/>
      <c r="AD314" s="413"/>
      <c r="AE314" s="413"/>
      <c r="AF314" s="413"/>
      <c r="AG314" s="413"/>
      <c r="AH314" s="413"/>
      <c r="AI314" s="413"/>
      <c r="AJ314" s="413"/>
    </row>
    <row r="315" spans="1:36" ht="17.25">
      <c r="A315" s="412"/>
      <c r="B315" s="403" t="s">
        <v>1757</v>
      </c>
      <c r="C315" s="405" t="s">
        <v>873</v>
      </c>
      <c r="D315" s="401" t="s">
        <v>1068</v>
      </c>
      <c r="E315" s="401">
        <v>50</v>
      </c>
      <c r="F315" s="402">
        <v>1</v>
      </c>
      <c r="G315" s="401">
        <f>E315*F315</f>
        <v>50</v>
      </c>
      <c r="H315" s="401">
        <f>G315*1.13</f>
        <v>56.499999999999993</v>
      </c>
      <c r="I315" s="401"/>
      <c r="J315" s="400"/>
      <c r="K315" s="413"/>
      <c r="L315" s="413"/>
      <c r="M315" s="413"/>
      <c r="N315" s="413"/>
      <c r="O315" s="413"/>
      <c r="P315" s="413"/>
      <c r="Q315" s="413"/>
      <c r="R315" s="413"/>
      <c r="S315" s="413"/>
      <c r="T315" s="413"/>
      <c r="U315" s="413"/>
      <c r="V315" s="413"/>
      <c r="W315" s="413"/>
      <c r="X315" s="413"/>
      <c r="Y315" s="413"/>
      <c r="Z315" s="413"/>
      <c r="AA315" s="413"/>
      <c r="AB315" s="413"/>
      <c r="AC315" s="413"/>
      <c r="AD315" s="413"/>
      <c r="AE315" s="413"/>
      <c r="AF315" s="413"/>
      <c r="AG315" s="413"/>
      <c r="AH315" s="413"/>
      <c r="AI315" s="413"/>
      <c r="AJ315" s="413"/>
    </row>
    <row r="316" spans="1:36" ht="51.75">
      <c r="A316" s="411"/>
      <c r="B316" s="393"/>
      <c r="C316" s="393"/>
      <c r="D316" s="417" t="s">
        <v>1069</v>
      </c>
      <c r="E316" s="390"/>
      <c r="F316" s="391"/>
      <c r="G316" s="390"/>
      <c r="H316" s="390"/>
      <c r="I316" s="390"/>
      <c r="J316" s="389"/>
      <c r="K316" s="413"/>
      <c r="L316" s="413"/>
      <c r="M316" s="413"/>
      <c r="N316" s="413"/>
      <c r="O316" s="413"/>
      <c r="P316" s="413"/>
      <c r="Q316" s="413"/>
      <c r="R316" s="413"/>
      <c r="S316" s="413"/>
      <c r="T316" s="413"/>
      <c r="U316" s="413"/>
      <c r="V316" s="413"/>
      <c r="W316" s="413"/>
      <c r="X316" s="413"/>
      <c r="Y316" s="413"/>
      <c r="Z316" s="413"/>
      <c r="AA316" s="413"/>
      <c r="AB316" s="413"/>
      <c r="AC316" s="413"/>
      <c r="AD316" s="413"/>
      <c r="AE316" s="413"/>
      <c r="AF316" s="413"/>
      <c r="AG316" s="413"/>
      <c r="AH316" s="413"/>
      <c r="AI316" s="413"/>
      <c r="AJ316" s="413"/>
    </row>
    <row r="317" spans="1:36" ht="17.25">
      <c r="A317" s="411"/>
      <c r="B317" s="1159" t="s">
        <v>1070</v>
      </c>
      <c r="C317" s="398"/>
      <c r="D317" s="396"/>
      <c r="E317" s="396"/>
      <c r="F317" s="397"/>
      <c r="G317" s="396"/>
      <c r="H317" s="396">
        <f>SUM(H313:H316)</f>
        <v>960.49999999999989</v>
      </c>
      <c r="I317" s="396">
        <f>SUM(I313:I316)</f>
        <v>0</v>
      </c>
      <c r="J317" s="395">
        <f>SUM(J313:J316)</f>
        <v>0</v>
      </c>
      <c r="K317" s="413"/>
      <c r="L317" s="413"/>
      <c r="M317" s="413"/>
      <c r="N317" s="413"/>
      <c r="O317" s="413"/>
      <c r="P317" s="413"/>
      <c r="Q317" s="413"/>
      <c r="R317" s="413"/>
      <c r="S317" s="413"/>
      <c r="T317" s="413"/>
      <c r="U317" s="413"/>
      <c r="V317" s="413"/>
      <c r="W317" s="413"/>
      <c r="X317" s="413"/>
      <c r="Y317" s="413"/>
      <c r="Z317" s="413"/>
      <c r="AA317" s="413"/>
      <c r="AB317" s="413"/>
      <c r="AC317" s="413"/>
      <c r="AD317" s="413"/>
      <c r="AE317" s="413"/>
      <c r="AF317" s="413"/>
      <c r="AG317" s="413"/>
      <c r="AH317" s="413"/>
      <c r="AI317" s="413"/>
      <c r="AJ317" s="413"/>
    </row>
    <row r="318" spans="1:36" ht="17.25">
      <c r="A318" s="407"/>
      <c r="B318" s="406"/>
      <c r="C318" s="406"/>
      <c r="D318" s="409"/>
      <c r="E318" s="409"/>
      <c r="F318" s="410"/>
      <c r="G318" s="409"/>
      <c r="H318" s="409"/>
      <c r="I318" s="409"/>
      <c r="J318" s="408"/>
      <c r="K318" s="413"/>
      <c r="L318" s="413"/>
      <c r="M318" s="413"/>
      <c r="N318" s="413"/>
      <c r="O318" s="413"/>
      <c r="P318" s="413"/>
      <c r="Q318" s="413"/>
      <c r="R318" s="413"/>
      <c r="S318" s="413"/>
      <c r="T318" s="413"/>
      <c r="U318" s="413"/>
      <c r="V318" s="413"/>
      <c r="W318" s="413"/>
      <c r="X318" s="413"/>
      <c r="Y318" s="413"/>
      <c r="Z318" s="413"/>
      <c r="AA318" s="413"/>
      <c r="AB318" s="413"/>
      <c r="AC318" s="413"/>
      <c r="AD318" s="413"/>
      <c r="AE318" s="413"/>
      <c r="AF318" s="413"/>
      <c r="AG318" s="413"/>
      <c r="AH318" s="413"/>
      <c r="AI318" s="413"/>
      <c r="AJ318" s="413"/>
    </row>
    <row r="319" spans="1:36" ht="17.25">
      <c r="A319" s="407" t="s">
        <v>1071</v>
      </c>
      <c r="B319" s="406"/>
      <c r="C319" s="393"/>
      <c r="D319" s="390"/>
      <c r="E319" s="390"/>
      <c r="F319" s="391"/>
      <c r="G319" s="390"/>
      <c r="H319" s="390"/>
      <c r="I319" s="390"/>
      <c r="J319" s="389"/>
      <c r="K319" s="413"/>
      <c r="L319" s="413"/>
      <c r="M319" s="413"/>
      <c r="N319" s="413"/>
      <c r="O319" s="413"/>
      <c r="P319" s="413"/>
      <c r="Q319" s="413"/>
      <c r="R319" s="413"/>
      <c r="S319" s="413"/>
      <c r="T319" s="413"/>
      <c r="U319" s="413"/>
      <c r="V319" s="413"/>
      <c r="W319" s="413"/>
      <c r="X319" s="413"/>
      <c r="Y319" s="413"/>
      <c r="Z319" s="413"/>
      <c r="AA319" s="413"/>
      <c r="AB319" s="413"/>
      <c r="AC319" s="413"/>
      <c r="AD319" s="413"/>
      <c r="AE319" s="413"/>
      <c r="AF319" s="413"/>
      <c r="AG319" s="413"/>
      <c r="AH319" s="413"/>
      <c r="AI319" s="413"/>
      <c r="AJ319" s="413"/>
    </row>
    <row r="320" spans="1:36" ht="34.5">
      <c r="A320" s="412"/>
      <c r="B320" s="403" t="s">
        <v>1758</v>
      </c>
      <c r="C320" s="405" t="s">
        <v>522</v>
      </c>
      <c r="D320" s="416" t="s">
        <v>1072</v>
      </c>
      <c r="E320" s="401">
        <v>50</v>
      </c>
      <c r="F320" s="402">
        <v>1</v>
      </c>
      <c r="G320" s="401">
        <f>E320*F320</f>
        <v>50</v>
      </c>
      <c r="H320" s="401">
        <f>G320</f>
        <v>50</v>
      </c>
      <c r="I320" s="401"/>
      <c r="J320" s="400"/>
      <c r="K320" s="413"/>
      <c r="L320" s="413"/>
      <c r="M320" s="413"/>
      <c r="N320" s="413"/>
      <c r="O320" s="413"/>
      <c r="P320" s="413"/>
      <c r="Q320" s="413"/>
      <c r="R320" s="413"/>
      <c r="S320" s="413"/>
      <c r="T320" s="413"/>
      <c r="U320" s="413"/>
      <c r="V320" s="413"/>
      <c r="W320" s="413"/>
      <c r="X320" s="413"/>
      <c r="Y320" s="413"/>
      <c r="Z320" s="413"/>
      <c r="AA320" s="413"/>
      <c r="AB320" s="413"/>
      <c r="AC320" s="413"/>
      <c r="AD320" s="413"/>
      <c r="AE320" s="413"/>
      <c r="AF320" s="413"/>
      <c r="AG320" s="413"/>
      <c r="AH320" s="413"/>
      <c r="AI320" s="413"/>
      <c r="AJ320" s="413"/>
    </row>
    <row r="321" spans="1:36" ht="17.25">
      <c r="A321" s="411"/>
      <c r="B321" s="393"/>
      <c r="C321" s="393"/>
      <c r="D321" s="390"/>
      <c r="E321" s="390"/>
      <c r="F321" s="391"/>
      <c r="G321" s="390"/>
      <c r="H321" s="390"/>
      <c r="I321" s="390"/>
      <c r="J321" s="389"/>
      <c r="K321" s="413"/>
      <c r="L321" s="413"/>
      <c r="M321" s="413"/>
      <c r="N321" s="413"/>
      <c r="O321" s="413"/>
      <c r="P321" s="413"/>
      <c r="Q321" s="413"/>
      <c r="R321" s="413"/>
      <c r="S321" s="413"/>
      <c r="T321" s="413"/>
      <c r="U321" s="413"/>
      <c r="V321" s="413"/>
      <c r="W321" s="413"/>
      <c r="X321" s="413"/>
      <c r="Y321" s="413"/>
      <c r="Z321" s="413"/>
      <c r="AA321" s="413"/>
      <c r="AB321" s="413"/>
      <c r="AC321" s="413"/>
      <c r="AD321" s="413"/>
      <c r="AE321" s="413"/>
      <c r="AF321" s="413"/>
      <c r="AG321" s="413"/>
      <c r="AH321" s="413"/>
      <c r="AI321" s="413"/>
      <c r="AJ321" s="413"/>
    </row>
    <row r="322" spans="1:36" ht="17.25">
      <c r="A322" s="411"/>
      <c r="B322" s="1159" t="s">
        <v>1073</v>
      </c>
      <c r="C322" s="398"/>
      <c r="D322" s="396"/>
      <c r="E322" s="396"/>
      <c r="F322" s="397"/>
      <c r="G322" s="396"/>
      <c r="H322" s="396">
        <f>SUM(H320:H321)</f>
        <v>50</v>
      </c>
      <c r="I322" s="396">
        <f>SUM(I320:I321)</f>
        <v>0</v>
      </c>
      <c r="J322" s="395">
        <f>SUM(J320:J321)</f>
        <v>0</v>
      </c>
      <c r="K322" s="413"/>
      <c r="L322" s="413"/>
      <c r="M322" s="413"/>
      <c r="N322" s="413"/>
      <c r="O322" s="413"/>
      <c r="P322" s="413"/>
      <c r="Q322" s="413"/>
      <c r="R322" s="413"/>
      <c r="S322" s="413"/>
      <c r="T322" s="413"/>
      <c r="U322" s="413"/>
      <c r="V322" s="413"/>
      <c r="W322" s="413"/>
      <c r="X322" s="413"/>
      <c r="Y322" s="413"/>
      <c r="Z322" s="413"/>
      <c r="AA322" s="413"/>
      <c r="AB322" s="413"/>
      <c r="AC322" s="413"/>
      <c r="AD322" s="413"/>
      <c r="AE322" s="413"/>
      <c r="AF322" s="413"/>
      <c r="AG322" s="413"/>
      <c r="AH322" s="413"/>
      <c r="AI322" s="413"/>
      <c r="AJ322" s="413"/>
    </row>
    <row r="323" spans="1:36" ht="17.25">
      <c r="A323" s="407"/>
      <c r="B323" s="406"/>
      <c r="C323" s="406"/>
      <c r="D323" s="409"/>
      <c r="E323" s="409"/>
      <c r="F323" s="410"/>
      <c r="G323" s="409"/>
      <c r="H323" s="409"/>
      <c r="I323" s="409"/>
      <c r="J323" s="408"/>
      <c r="K323" s="413"/>
      <c r="L323" s="413"/>
      <c r="M323" s="413"/>
      <c r="N323" s="413"/>
      <c r="O323" s="413"/>
      <c r="P323" s="413"/>
      <c r="Q323" s="413"/>
      <c r="R323" s="413"/>
      <c r="S323" s="413"/>
      <c r="T323" s="413"/>
      <c r="U323" s="413"/>
      <c r="V323" s="413"/>
      <c r="W323" s="413"/>
      <c r="X323" s="413"/>
      <c r="Y323" s="413"/>
      <c r="Z323" s="413"/>
      <c r="AA323" s="413"/>
      <c r="AB323" s="413"/>
      <c r="AC323" s="413"/>
      <c r="AD323" s="413"/>
      <c r="AE323" s="413"/>
      <c r="AF323" s="413"/>
      <c r="AG323" s="413"/>
      <c r="AH323" s="413"/>
      <c r="AI323" s="413"/>
      <c r="AJ323" s="413"/>
    </row>
    <row r="324" spans="1:36" ht="17.25">
      <c r="A324" s="407" t="s">
        <v>1074</v>
      </c>
      <c r="B324" s="406"/>
      <c r="C324" s="393"/>
      <c r="D324" s="390"/>
      <c r="E324" s="390"/>
      <c r="F324" s="391"/>
      <c r="G324" s="390"/>
      <c r="H324" s="390"/>
      <c r="I324" s="390"/>
      <c r="J324" s="389"/>
      <c r="K324" s="413"/>
      <c r="L324" s="413"/>
      <c r="M324" s="413"/>
      <c r="N324" s="413"/>
      <c r="O324" s="413"/>
      <c r="P324" s="413"/>
      <c r="Q324" s="413"/>
      <c r="R324" s="413"/>
      <c r="S324" s="413"/>
      <c r="T324" s="413"/>
      <c r="U324" s="413"/>
      <c r="V324" s="413"/>
      <c r="W324" s="413"/>
      <c r="X324" s="413"/>
      <c r="Y324" s="413"/>
      <c r="Z324" s="413"/>
      <c r="AA324" s="413"/>
      <c r="AB324" s="413"/>
      <c r="AC324" s="413"/>
      <c r="AD324" s="413"/>
      <c r="AE324" s="413"/>
      <c r="AF324" s="413"/>
      <c r="AG324" s="413"/>
      <c r="AH324" s="413"/>
      <c r="AI324" s="413"/>
      <c r="AJ324" s="413"/>
    </row>
    <row r="325" spans="1:36" ht="17.25">
      <c r="A325" s="412"/>
      <c r="B325" s="403" t="s">
        <v>1759</v>
      </c>
      <c r="C325" s="405" t="s">
        <v>1075</v>
      </c>
      <c r="D325" s="401" t="s">
        <v>1076</v>
      </c>
      <c r="E325" s="401">
        <v>100</v>
      </c>
      <c r="F325" s="402">
        <v>1</v>
      </c>
      <c r="G325" s="401">
        <f>E325*F325</f>
        <v>100</v>
      </c>
      <c r="H325" s="401">
        <f>G325</f>
        <v>100</v>
      </c>
      <c r="I325" s="401"/>
      <c r="J325" s="400"/>
      <c r="K325" s="413"/>
      <c r="L325" s="413"/>
      <c r="M325" s="413"/>
      <c r="N325" s="413"/>
      <c r="O325" s="413"/>
      <c r="P325" s="413"/>
      <c r="Q325" s="413"/>
      <c r="R325" s="413"/>
      <c r="S325" s="413"/>
      <c r="T325" s="413"/>
      <c r="U325" s="413"/>
      <c r="V325" s="413"/>
      <c r="W325" s="413"/>
      <c r="X325" s="413"/>
      <c r="Y325" s="413"/>
      <c r="Z325" s="413"/>
      <c r="AA325" s="413"/>
      <c r="AB325" s="413"/>
      <c r="AC325" s="413"/>
      <c r="AD325" s="413"/>
      <c r="AE325" s="413"/>
      <c r="AF325" s="413"/>
      <c r="AG325" s="413"/>
      <c r="AH325" s="413"/>
      <c r="AI325" s="413"/>
      <c r="AJ325" s="413"/>
    </row>
    <row r="326" spans="1:36" ht="17.25">
      <c r="A326" s="412"/>
      <c r="B326" s="403" t="s">
        <v>1760</v>
      </c>
      <c r="C326" s="392" t="s">
        <v>1077</v>
      </c>
      <c r="D326" s="390" t="s">
        <v>1078</v>
      </c>
      <c r="E326" s="390">
        <v>100</v>
      </c>
      <c r="F326" s="391">
        <v>1</v>
      </c>
      <c r="G326" s="390">
        <f>E326*F326</f>
        <v>100</v>
      </c>
      <c r="H326" s="390">
        <f>G326*1.13</f>
        <v>112.99999999999999</v>
      </c>
      <c r="I326" s="390"/>
      <c r="J326" s="389"/>
      <c r="K326" s="413"/>
      <c r="L326" s="413"/>
      <c r="M326" s="413"/>
      <c r="N326" s="413"/>
      <c r="O326" s="413"/>
      <c r="P326" s="413"/>
      <c r="Q326" s="413"/>
      <c r="R326" s="413"/>
      <c r="S326" s="413"/>
      <c r="T326" s="413"/>
      <c r="U326" s="413"/>
      <c r="V326" s="413"/>
      <c r="W326" s="413"/>
      <c r="X326" s="413"/>
      <c r="Y326" s="413"/>
      <c r="Z326" s="413"/>
      <c r="AA326" s="413"/>
      <c r="AB326" s="413"/>
      <c r="AC326" s="413"/>
      <c r="AD326" s="413"/>
      <c r="AE326" s="413"/>
      <c r="AF326" s="413"/>
      <c r="AG326" s="413"/>
      <c r="AH326" s="413"/>
      <c r="AI326" s="413"/>
      <c r="AJ326" s="413"/>
    </row>
    <row r="327" spans="1:36" ht="17.25">
      <c r="A327" s="412"/>
      <c r="B327" s="403" t="s">
        <v>1761</v>
      </c>
      <c r="C327" s="405" t="s">
        <v>1079</v>
      </c>
      <c r="D327" s="401" t="s">
        <v>1080</v>
      </c>
      <c r="E327" s="401">
        <v>5</v>
      </c>
      <c r="F327" s="402">
        <v>1</v>
      </c>
      <c r="G327" s="401">
        <f>E327*F327</f>
        <v>5</v>
      </c>
      <c r="H327" s="401">
        <f>G327*1.13</f>
        <v>5.6499999999999995</v>
      </c>
      <c r="I327" s="401"/>
      <c r="J327" s="400"/>
      <c r="K327" s="413"/>
      <c r="L327" s="413"/>
      <c r="M327" s="413"/>
      <c r="N327" s="413"/>
      <c r="O327" s="413"/>
      <c r="P327" s="413"/>
      <c r="Q327" s="413"/>
      <c r="R327" s="413"/>
      <c r="S327" s="413"/>
      <c r="T327" s="413"/>
      <c r="U327" s="413"/>
      <c r="V327" s="413"/>
      <c r="W327" s="413"/>
      <c r="X327" s="413"/>
      <c r="Y327" s="413"/>
      <c r="Z327" s="413"/>
      <c r="AA327" s="413"/>
      <c r="AB327" s="413"/>
      <c r="AC327" s="413"/>
      <c r="AD327" s="413"/>
      <c r="AE327" s="413"/>
      <c r="AF327" s="413"/>
      <c r="AG327" s="413"/>
      <c r="AH327" s="413"/>
      <c r="AI327" s="413"/>
      <c r="AJ327" s="413"/>
    </row>
    <row r="328" spans="1:36" ht="17.25">
      <c r="A328" s="412"/>
      <c r="B328" s="403" t="s">
        <v>1762</v>
      </c>
      <c r="C328" s="392" t="s">
        <v>1081</v>
      </c>
      <c r="D328" s="390" t="s">
        <v>1082</v>
      </c>
      <c r="E328" s="390">
        <v>10</v>
      </c>
      <c r="F328" s="391">
        <v>1</v>
      </c>
      <c r="G328" s="390">
        <f>E328*F328</f>
        <v>10</v>
      </c>
      <c r="H328" s="390">
        <f>G328*1.13</f>
        <v>11.299999999999999</v>
      </c>
      <c r="I328" s="390"/>
      <c r="J328" s="389"/>
      <c r="K328" s="413"/>
      <c r="L328" s="413"/>
      <c r="M328" s="413"/>
      <c r="N328" s="413"/>
      <c r="O328" s="413"/>
      <c r="P328" s="413"/>
      <c r="Q328" s="413"/>
      <c r="R328" s="413"/>
      <c r="S328" s="413"/>
      <c r="T328" s="413"/>
      <c r="U328" s="413"/>
      <c r="V328" s="413"/>
      <c r="W328" s="413"/>
      <c r="X328" s="413"/>
      <c r="Y328" s="413"/>
      <c r="Z328" s="413"/>
      <c r="AA328" s="413"/>
      <c r="AB328" s="413"/>
      <c r="AC328" s="413"/>
      <c r="AD328" s="413"/>
      <c r="AE328" s="413"/>
      <c r="AF328" s="413"/>
      <c r="AG328" s="413"/>
      <c r="AH328" s="413"/>
      <c r="AI328" s="413"/>
      <c r="AJ328" s="413"/>
    </row>
    <row r="329" spans="1:36" ht="17.25">
      <c r="A329" s="411"/>
      <c r="B329" s="403"/>
      <c r="C329" s="403"/>
      <c r="D329" s="401"/>
      <c r="E329" s="401"/>
      <c r="F329" s="402"/>
      <c r="G329" s="401"/>
      <c r="H329" s="401"/>
      <c r="I329" s="401"/>
      <c r="J329" s="400"/>
      <c r="K329" s="413"/>
      <c r="L329" s="413"/>
      <c r="M329" s="413"/>
      <c r="N329" s="413"/>
      <c r="O329" s="413"/>
      <c r="P329" s="413"/>
      <c r="Q329" s="413"/>
      <c r="R329" s="413"/>
      <c r="S329" s="413"/>
      <c r="T329" s="413"/>
      <c r="U329" s="413"/>
      <c r="V329" s="413"/>
      <c r="W329" s="413"/>
      <c r="X329" s="413"/>
      <c r="Y329" s="413"/>
      <c r="Z329" s="413"/>
      <c r="AA329" s="413"/>
      <c r="AB329" s="413"/>
      <c r="AC329" s="413"/>
      <c r="AD329" s="413"/>
      <c r="AE329" s="413"/>
      <c r="AF329" s="413"/>
      <c r="AG329" s="413"/>
      <c r="AH329" s="413"/>
      <c r="AI329" s="413"/>
      <c r="AJ329" s="413"/>
    </row>
    <row r="330" spans="1:36" ht="17.25">
      <c r="A330" s="411"/>
      <c r="B330" s="1159" t="s">
        <v>1083</v>
      </c>
      <c r="C330" s="398"/>
      <c r="D330" s="396"/>
      <c r="E330" s="396"/>
      <c r="F330" s="397"/>
      <c r="G330" s="396"/>
      <c r="H330" s="396">
        <f>SUM(H325:H329)</f>
        <v>229.95000000000002</v>
      </c>
      <c r="I330" s="396">
        <f>SUM(I325:I329)</f>
        <v>0</v>
      </c>
      <c r="J330" s="395">
        <f>SUM(J325:J329)</f>
        <v>0</v>
      </c>
      <c r="K330" s="413"/>
      <c r="L330" s="413"/>
      <c r="M330" s="413"/>
      <c r="N330" s="413"/>
      <c r="O330" s="413"/>
      <c r="P330" s="413"/>
      <c r="Q330" s="413"/>
      <c r="R330" s="413"/>
      <c r="S330" s="413"/>
      <c r="T330" s="413"/>
      <c r="U330" s="413"/>
      <c r="V330" s="413"/>
      <c r="W330" s="413"/>
      <c r="X330" s="413"/>
      <c r="Y330" s="413"/>
      <c r="Z330" s="413"/>
      <c r="AA330" s="413"/>
      <c r="AB330" s="413"/>
      <c r="AC330" s="413"/>
      <c r="AD330" s="413"/>
      <c r="AE330" s="413"/>
      <c r="AF330" s="413"/>
      <c r="AG330" s="413"/>
      <c r="AH330" s="413"/>
      <c r="AI330" s="413"/>
      <c r="AJ330" s="413"/>
    </row>
    <row r="331" spans="1:36" ht="17.25">
      <c r="A331" s="415"/>
      <c r="B331" s="406"/>
      <c r="C331" s="406"/>
      <c r="D331" s="409"/>
      <c r="E331" s="409"/>
      <c r="F331" s="410"/>
      <c r="G331" s="409"/>
      <c r="H331" s="409"/>
      <c r="I331" s="409"/>
      <c r="J331" s="408"/>
      <c r="K331" s="413"/>
      <c r="L331" s="413"/>
      <c r="M331" s="413"/>
      <c r="N331" s="413"/>
      <c r="O331" s="413"/>
      <c r="P331" s="413"/>
      <c r="Q331" s="413"/>
      <c r="R331" s="413"/>
      <c r="S331" s="413"/>
      <c r="T331" s="413"/>
      <c r="U331" s="413"/>
      <c r="V331" s="413"/>
      <c r="W331" s="413"/>
      <c r="X331" s="413"/>
      <c r="Y331" s="413"/>
      <c r="Z331" s="413"/>
      <c r="AA331" s="413"/>
      <c r="AB331" s="413"/>
      <c r="AC331" s="413"/>
      <c r="AD331" s="413"/>
      <c r="AE331" s="413"/>
      <c r="AF331" s="413"/>
      <c r="AG331" s="413"/>
      <c r="AH331" s="413"/>
      <c r="AI331" s="413"/>
      <c r="AJ331" s="413"/>
    </row>
    <row r="332" spans="1:36" ht="17.25">
      <c r="A332" s="407" t="s">
        <v>1084</v>
      </c>
      <c r="B332" s="406"/>
      <c r="C332" s="393"/>
      <c r="D332" s="390"/>
      <c r="E332" s="390"/>
      <c r="F332" s="391"/>
      <c r="G332" s="390"/>
      <c r="H332" s="390"/>
      <c r="I332" s="390"/>
      <c r="J332" s="389"/>
      <c r="K332" s="413"/>
      <c r="L332" s="413"/>
      <c r="M332" s="413"/>
      <c r="N332" s="413"/>
      <c r="O332" s="413"/>
      <c r="P332" s="413"/>
      <c r="Q332" s="413"/>
      <c r="R332" s="413"/>
      <c r="S332" s="413"/>
      <c r="T332" s="413"/>
      <c r="U332" s="413"/>
      <c r="V332" s="413"/>
      <c r="W332" s="413"/>
      <c r="X332" s="413"/>
      <c r="Y332" s="413"/>
      <c r="Z332" s="413"/>
      <c r="AA332" s="413"/>
      <c r="AB332" s="413"/>
      <c r="AC332" s="413"/>
      <c r="AD332" s="413"/>
      <c r="AE332" s="413"/>
      <c r="AF332" s="413"/>
      <c r="AG332" s="413"/>
      <c r="AH332" s="413"/>
      <c r="AI332" s="413"/>
      <c r="AJ332" s="413"/>
    </row>
    <row r="333" spans="1:36" ht="17.25">
      <c r="A333" s="412"/>
      <c r="B333" s="403" t="s">
        <v>1763</v>
      </c>
      <c r="C333" s="405" t="s">
        <v>1085</v>
      </c>
      <c r="D333" s="401" t="s">
        <v>1086</v>
      </c>
      <c r="E333" s="401">
        <v>1</v>
      </c>
      <c r="F333" s="402">
        <v>2</v>
      </c>
      <c r="G333" s="401">
        <f t="shared" ref="G333:G339" si="25">E333*F333</f>
        <v>2</v>
      </c>
      <c r="H333" s="401">
        <f t="shared" ref="H333:H339" si="26">G333*1.13</f>
        <v>2.2599999999999998</v>
      </c>
      <c r="I333" s="401"/>
      <c r="J333" s="400"/>
      <c r="K333" s="413"/>
      <c r="L333" s="413"/>
      <c r="M333" s="413"/>
      <c r="N333" s="413"/>
      <c r="O333" s="413"/>
      <c r="P333" s="413"/>
      <c r="Q333" s="413"/>
      <c r="R333" s="413"/>
      <c r="S333" s="413"/>
      <c r="T333" s="413"/>
      <c r="U333" s="413"/>
      <c r="V333" s="413"/>
      <c r="W333" s="413"/>
      <c r="X333" s="413"/>
      <c r="Y333" s="413"/>
      <c r="Z333" s="413"/>
      <c r="AA333" s="413"/>
      <c r="AB333" s="413"/>
      <c r="AC333" s="413"/>
      <c r="AD333" s="413"/>
      <c r="AE333" s="413"/>
      <c r="AF333" s="413"/>
      <c r="AG333" s="413"/>
      <c r="AH333" s="413"/>
      <c r="AI333" s="413"/>
      <c r="AJ333" s="413"/>
    </row>
    <row r="334" spans="1:36" ht="17.25">
      <c r="A334" s="412"/>
      <c r="B334" s="403" t="s">
        <v>1764</v>
      </c>
      <c r="C334" s="392" t="s">
        <v>1087</v>
      </c>
      <c r="D334" s="390" t="s">
        <v>1088</v>
      </c>
      <c r="E334" s="390">
        <v>5</v>
      </c>
      <c r="F334" s="391">
        <v>2</v>
      </c>
      <c r="G334" s="390">
        <f t="shared" si="25"/>
        <v>10</v>
      </c>
      <c r="H334" s="390">
        <f t="shared" si="26"/>
        <v>11.299999999999999</v>
      </c>
      <c r="I334" s="390"/>
      <c r="J334" s="389"/>
      <c r="K334" s="413"/>
      <c r="L334" s="413"/>
      <c r="M334" s="413"/>
      <c r="N334" s="413"/>
      <c r="O334" s="413"/>
      <c r="P334" s="413"/>
      <c r="Q334" s="413"/>
      <c r="R334" s="413"/>
      <c r="S334" s="413"/>
      <c r="T334" s="413"/>
      <c r="U334" s="413"/>
      <c r="V334" s="413"/>
      <c r="W334" s="413"/>
      <c r="X334" s="413"/>
      <c r="Y334" s="413"/>
      <c r="Z334" s="413"/>
      <c r="AA334" s="413"/>
      <c r="AB334" s="413"/>
      <c r="AC334" s="413"/>
      <c r="AD334" s="413"/>
      <c r="AE334" s="413"/>
      <c r="AF334" s="413"/>
      <c r="AG334" s="413"/>
      <c r="AH334" s="413"/>
      <c r="AI334" s="413"/>
      <c r="AJ334" s="413"/>
    </row>
    <row r="335" spans="1:36" ht="17.25">
      <c r="A335" s="412"/>
      <c r="B335" s="403" t="s">
        <v>1765</v>
      </c>
      <c r="C335" s="405" t="s">
        <v>1089</v>
      </c>
      <c r="D335" s="401" t="s">
        <v>1090</v>
      </c>
      <c r="E335" s="401">
        <v>30</v>
      </c>
      <c r="F335" s="402">
        <v>40</v>
      </c>
      <c r="G335" s="401">
        <f t="shared" si="25"/>
        <v>1200</v>
      </c>
      <c r="H335" s="401">
        <f t="shared" si="26"/>
        <v>1355.9999999999998</v>
      </c>
      <c r="I335" s="401"/>
      <c r="J335" s="400"/>
      <c r="K335" s="413"/>
      <c r="L335" s="413"/>
      <c r="M335" s="413"/>
      <c r="N335" s="413"/>
      <c r="O335" s="413"/>
      <c r="P335" s="413"/>
      <c r="Q335" s="413"/>
      <c r="R335" s="413"/>
      <c r="S335" s="413"/>
      <c r="T335" s="413"/>
      <c r="U335" s="413"/>
      <c r="V335" s="413"/>
      <c r="W335" s="413"/>
      <c r="X335" s="413"/>
      <c r="Y335" s="413"/>
      <c r="Z335" s="413"/>
      <c r="AA335" s="413"/>
      <c r="AB335" s="413"/>
      <c r="AC335" s="413"/>
      <c r="AD335" s="413"/>
      <c r="AE335" s="413"/>
      <c r="AF335" s="413"/>
      <c r="AG335" s="413"/>
      <c r="AH335" s="413"/>
      <c r="AI335" s="413"/>
      <c r="AJ335" s="413"/>
    </row>
    <row r="336" spans="1:36" ht="17.25">
      <c r="A336" s="412"/>
      <c r="B336" s="403" t="s">
        <v>1766</v>
      </c>
      <c r="C336" s="392" t="s">
        <v>1091</v>
      </c>
      <c r="D336" s="390" t="s">
        <v>1092</v>
      </c>
      <c r="E336" s="390">
        <v>35</v>
      </c>
      <c r="F336" s="391">
        <v>1</v>
      </c>
      <c r="G336" s="390">
        <f t="shared" si="25"/>
        <v>35</v>
      </c>
      <c r="H336" s="390">
        <f t="shared" si="26"/>
        <v>39.549999999999997</v>
      </c>
      <c r="I336" s="390"/>
      <c r="J336" s="389"/>
      <c r="K336" s="413"/>
      <c r="L336" s="413"/>
      <c r="M336" s="413"/>
      <c r="N336" s="413"/>
      <c r="O336" s="413"/>
      <c r="P336" s="413"/>
      <c r="Q336" s="413"/>
      <c r="R336" s="413"/>
      <c r="S336" s="413"/>
      <c r="T336" s="413"/>
      <c r="U336" s="413"/>
      <c r="V336" s="413"/>
      <c r="W336" s="413"/>
      <c r="X336" s="413"/>
      <c r="Y336" s="413"/>
      <c r="Z336" s="413"/>
      <c r="AA336" s="413"/>
      <c r="AB336" s="413"/>
      <c r="AC336" s="413"/>
      <c r="AD336" s="413"/>
      <c r="AE336" s="413"/>
      <c r="AF336" s="413"/>
      <c r="AG336" s="413"/>
      <c r="AH336" s="413"/>
      <c r="AI336" s="413"/>
      <c r="AJ336" s="413"/>
    </row>
    <row r="337" spans="1:36" ht="17.25">
      <c r="A337" s="412"/>
      <c r="B337" s="403" t="s">
        <v>1767</v>
      </c>
      <c r="C337" s="405" t="s">
        <v>1093</v>
      </c>
      <c r="D337" s="401" t="s">
        <v>1094</v>
      </c>
      <c r="E337" s="401">
        <v>0</v>
      </c>
      <c r="F337" s="402">
        <v>1</v>
      </c>
      <c r="G337" s="401">
        <f t="shared" si="25"/>
        <v>0</v>
      </c>
      <c r="H337" s="401">
        <f t="shared" si="26"/>
        <v>0</v>
      </c>
      <c r="I337" s="401"/>
      <c r="J337" s="400"/>
      <c r="K337" s="413"/>
      <c r="L337" s="413"/>
      <c r="M337" s="413"/>
      <c r="N337" s="413"/>
      <c r="O337" s="413"/>
      <c r="P337" s="413"/>
      <c r="Q337" s="413"/>
      <c r="R337" s="413"/>
      <c r="S337" s="413"/>
      <c r="T337" s="413"/>
      <c r="U337" s="413"/>
      <c r="V337" s="413"/>
      <c r="W337" s="413"/>
      <c r="X337" s="413"/>
      <c r="Y337" s="413"/>
      <c r="Z337" s="413"/>
      <c r="AA337" s="413"/>
      <c r="AB337" s="413"/>
      <c r="AC337" s="413"/>
      <c r="AD337" s="413"/>
      <c r="AE337" s="413"/>
      <c r="AF337" s="413"/>
      <c r="AG337" s="413"/>
      <c r="AH337" s="413"/>
      <c r="AI337" s="413"/>
      <c r="AJ337" s="413"/>
    </row>
    <row r="338" spans="1:36" ht="17.25">
      <c r="A338" s="412"/>
      <c r="B338" s="403" t="s">
        <v>1768</v>
      </c>
      <c r="C338" s="392" t="s">
        <v>1095</v>
      </c>
      <c r="D338" s="390" t="s">
        <v>1096</v>
      </c>
      <c r="E338" s="390">
        <v>125.75999999999999</v>
      </c>
      <c r="F338" s="391">
        <v>1</v>
      </c>
      <c r="G338" s="390">
        <f t="shared" si="25"/>
        <v>125.75999999999999</v>
      </c>
      <c r="H338" s="390">
        <f t="shared" si="26"/>
        <v>142.10879999999997</v>
      </c>
      <c r="I338" s="390"/>
      <c r="J338" s="389"/>
      <c r="K338" s="413"/>
      <c r="L338" s="413"/>
      <c r="M338" s="413"/>
      <c r="N338" s="413"/>
      <c r="O338" s="413"/>
      <c r="P338" s="413"/>
      <c r="Q338" s="413"/>
      <c r="R338" s="413"/>
      <c r="S338" s="413"/>
      <c r="T338" s="413"/>
      <c r="U338" s="413"/>
      <c r="V338" s="413"/>
      <c r="W338" s="413"/>
      <c r="X338" s="413"/>
      <c r="Y338" s="413"/>
      <c r="Z338" s="413"/>
      <c r="AA338" s="413"/>
      <c r="AB338" s="413"/>
      <c r="AC338" s="413"/>
      <c r="AD338" s="413"/>
      <c r="AE338" s="413"/>
      <c r="AF338" s="413"/>
      <c r="AG338" s="413"/>
      <c r="AH338" s="413"/>
      <c r="AI338" s="413"/>
      <c r="AJ338" s="413"/>
    </row>
    <row r="339" spans="1:36" ht="17.25">
      <c r="A339" s="412"/>
      <c r="B339" s="403" t="s">
        <v>1769</v>
      </c>
      <c r="C339" s="405" t="s">
        <v>1059</v>
      </c>
      <c r="D339" s="401" t="s">
        <v>1060</v>
      </c>
      <c r="E339" s="401">
        <v>12</v>
      </c>
      <c r="F339" s="402">
        <v>11</v>
      </c>
      <c r="G339" s="401">
        <f t="shared" si="25"/>
        <v>132</v>
      </c>
      <c r="H339" s="401">
        <f t="shared" si="26"/>
        <v>149.16</v>
      </c>
      <c r="I339" s="401"/>
      <c r="J339" s="400"/>
      <c r="K339" s="413"/>
      <c r="L339" s="413"/>
      <c r="M339" s="413"/>
      <c r="N339" s="413"/>
      <c r="O339" s="413"/>
      <c r="P339" s="413"/>
      <c r="Q339" s="413"/>
      <c r="R339" s="413"/>
      <c r="S339" s="413"/>
      <c r="T339" s="413"/>
      <c r="U339" s="413"/>
      <c r="V339" s="413"/>
      <c r="W339" s="413"/>
      <c r="X339" s="413"/>
      <c r="Y339" s="413"/>
      <c r="Z339" s="413"/>
      <c r="AA339" s="413"/>
      <c r="AB339" s="413"/>
      <c r="AC339" s="413"/>
      <c r="AD339" s="413"/>
      <c r="AE339" s="413"/>
      <c r="AF339" s="413"/>
      <c r="AG339" s="413"/>
      <c r="AH339" s="413"/>
      <c r="AI339" s="413"/>
      <c r="AJ339" s="413"/>
    </row>
    <row r="340" spans="1:36" ht="17.25">
      <c r="A340" s="411"/>
      <c r="B340" s="393"/>
      <c r="C340" s="393"/>
      <c r="D340" s="390"/>
      <c r="E340" s="390"/>
      <c r="F340" s="391"/>
      <c r="G340" s="390"/>
      <c r="H340" s="390"/>
      <c r="I340" s="390"/>
      <c r="J340" s="389"/>
      <c r="K340" s="413"/>
      <c r="L340" s="413"/>
      <c r="M340" s="413"/>
      <c r="N340" s="413"/>
      <c r="O340" s="413"/>
      <c r="P340" s="413"/>
      <c r="Q340" s="413"/>
      <c r="R340" s="413"/>
      <c r="S340" s="413"/>
      <c r="T340" s="413"/>
      <c r="U340" s="413"/>
      <c r="V340" s="413"/>
      <c r="W340" s="413"/>
      <c r="X340" s="413"/>
      <c r="Y340" s="413"/>
      <c r="Z340" s="413"/>
      <c r="AA340" s="413"/>
      <c r="AB340" s="413"/>
      <c r="AC340" s="413"/>
      <c r="AD340" s="413"/>
      <c r="AE340" s="413"/>
      <c r="AF340" s="413"/>
      <c r="AG340" s="413"/>
      <c r="AH340" s="413"/>
      <c r="AI340" s="413"/>
      <c r="AJ340" s="413"/>
    </row>
    <row r="341" spans="1:36" ht="17.25">
      <c r="A341" s="411"/>
      <c r="B341" s="1159" t="s">
        <v>1097</v>
      </c>
      <c r="C341" s="398"/>
      <c r="D341" s="396"/>
      <c r="E341" s="396"/>
      <c r="F341" s="397"/>
      <c r="G341" s="396"/>
      <c r="H341" s="396">
        <f>SUM(H333:H340)</f>
        <v>1700.3787999999997</v>
      </c>
      <c r="I341" s="396">
        <f>SUM(I333:I340)</f>
        <v>0</v>
      </c>
      <c r="J341" s="395">
        <f>SUM(J333:J340)</f>
        <v>0</v>
      </c>
      <c r="K341" s="413"/>
      <c r="L341" s="413"/>
      <c r="M341" s="413"/>
      <c r="N341" s="413"/>
      <c r="O341" s="413"/>
      <c r="P341" s="413"/>
      <c r="Q341" s="413"/>
      <c r="R341" s="413"/>
      <c r="S341" s="413"/>
      <c r="T341" s="413"/>
      <c r="U341" s="413"/>
      <c r="V341" s="413"/>
      <c r="W341" s="413"/>
      <c r="X341" s="413"/>
      <c r="Y341" s="413"/>
      <c r="Z341" s="413"/>
      <c r="AA341" s="413"/>
      <c r="AB341" s="413"/>
      <c r="AC341" s="413"/>
      <c r="AD341" s="413"/>
      <c r="AE341" s="413"/>
      <c r="AF341" s="413"/>
      <c r="AG341" s="413"/>
      <c r="AH341" s="413"/>
      <c r="AI341" s="413"/>
      <c r="AJ341" s="413"/>
    </row>
    <row r="342" spans="1:36" ht="17.25">
      <c r="A342" s="407"/>
      <c r="B342" s="406"/>
      <c r="C342" s="406"/>
      <c r="D342" s="409"/>
      <c r="E342" s="409"/>
      <c r="F342" s="410"/>
      <c r="G342" s="409"/>
      <c r="H342" s="409"/>
      <c r="I342" s="409"/>
      <c r="J342" s="408"/>
      <c r="K342" s="413"/>
      <c r="L342" s="413"/>
      <c r="M342" s="413"/>
      <c r="N342" s="413"/>
      <c r="O342" s="413"/>
      <c r="P342" s="413"/>
      <c r="Q342" s="413"/>
      <c r="R342" s="413"/>
      <c r="S342" s="413"/>
      <c r="T342" s="413"/>
      <c r="U342" s="413"/>
      <c r="V342" s="413"/>
      <c r="W342" s="413"/>
      <c r="X342" s="413"/>
      <c r="Y342" s="413"/>
      <c r="Z342" s="413"/>
      <c r="AA342" s="413"/>
      <c r="AB342" s="413"/>
      <c r="AC342" s="413"/>
      <c r="AD342" s="413"/>
      <c r="AE342" s="413"/>
      <c r="AF342" s="413"/>
      <c r="AG342" s="413"/>
      <c r="AH342" s="413"/>
      <c r="AI342" s="413"/>
      <c r="AJ342" s="413"/>
    </row>
    <row r="343" spans="1:36" ht="17.25">
      <c r="A343" s="407" t="s">
        <v>1098</v>
      </c>
      <c r="B343" s="406"/>
      <c r="C343" s="393"/>
      <c r="D343" s="390"/>
      <c r="E343" s="390"/>
      <c r="F343" s="391"/>
      <c r="G343" s="390"/>
      <c r="H343" s="390"/>
      <c r="I343" s="390"/>
      <c r="J343" s="389"/>
      <c r="K343" s="413"/>
      <c r="L343" s="413"/>
      <c r="M343" s="413"/>
      <c r="N343" s="413"/>
      <c r="O343" s="413"/>
      <c r="P343" s="413"/>
      <c r="Q343" s="413"/>
      <c r="R343" s="413"/>
      <c r="S343" s="413"/>
      <c r="T343" s="413"/>
      <c r="U343" s="413"/>
      <c r="V343" s="413"/>
      <c r="W343" s="413"/>
      <c r="X343" s="413"/>
      <c r="Y343" s="413"/>
      <c r="Z343" s="413"/>
      <c r="AA343" s="413"/>
      <c r="AB343" s="413"/>
      <c r="AC343" s="413"/>
      <c r="AD343" s="413"/>
      <c r="AE343" s="413"/>
      <c r="AF343" s="413"/>
      <c r="AG343" s="413"/>
      <c r="AH343" s="413"/>
      <c r="AI343" s="413"/>
      <c r="AJ343" s="413"/>
    </row>
    <row r="344" spans="1:36" ht="17.25">
      <c r="A344" s="412"/>
      <c r="B344" s="403" t="s">
        <v>1770</v>
      </c>
      <c r="C344" s="405" t="s">
        <v>1099</v>
      </c>
      <c r="D344" s="401" t="s">
        <v>1100</v>
      </c>
      <c r="E344" s="401">
        <v>5.5</v>
      </c>
      <c r="F344" s="402">
        <v>150</v>
      </c>
      <c r="G344" s="401">
        <f>E344*F344</f>
        <v>825</v>
      </c>
      <c r="H344" s="401">
        <f>G344*1.13</f>
        <v>932.24999999999989</v>
      </c>
      <c r="I344" s="401"/>
      <c r="J344" s="400"/>
      <c r="K344" s="413"/>
      <c r="L344" s="413"/>
      <c r="M344" s="413"/>
      <c r="N344" s="413"/>
      <c r="O344" s="413"/>
      <c r="P344" s="413"/>
      <c r="Q344" s="413"/>
      <c r="R344" s="413"/>
      <c r="S344" s="413"/>
      <c r="T344" s="413"/>
      <c r="U344" s="413"/>
      <c r="V344" s="413"/>
      <c r="W344" s="413"/>
      <c r="X344" s="413"/>
      <c r="Y344" s="413"/>
      <c r="Z344" s="413"/>
      <c r="AA344" s="413"/>
      <c r="AB344" s="413"/>
      <c r="AC344" s="413"/>
      <c r="AD344" s="413"/>
      <c r="AE344" s="413"/>
      <c r="AF344" s="413"/>
      <c r="AG344" s="413"/>
      <c r="AH344" s="413"/>
      <c r="AI344" s="413"/>
      <c r="AJ344" s="413"/>
    </row>
    <row r="345" spans="1:36" ht="17.25">
      <c r="A345" s="412"/>
      <c r="B345" s="403" t="s">
        <v>1771</v>
      </c>
      <c r="C345" s="392" t="s">
        <v>522</v>
      </c>
      <c r="D345" s="414" t="s">
        <v>1101</v>
      </c>
      <c r="E345" s="390">
        <v>100</v>
      </c>
      <c r="F345" s="391">
        <v>1</v>
      </c>
      <c r="G345" s="390">
        <f>E345*F345</f>
        <v>100</v>
      </c>
      <c r="H345" s="390">
        <f>G345*1.13</f>
        <v>112.99999999999999</v>
      </c>
      <c r="I345" s="390"/>
      <c r="J345" s="389"/>
      <c r="K345" s="413"/>
      <c r="L345" s="413"/>
      <c r="M345" s="413"/>
      <c r="N345" s="413"/>
      <c r="O345" s="413"/>
      <c r="P345" s="413"/>
      <c r="Q345" s="413"/>
      <c r="R345" s="413"/>
      <c r="S345" s="413"/>
      <c r="T345" s="413"/>
      <c r="U345" s="413"/>
      <c r="V345" s="413"/>
      <c r="W345" s="413"/>
      <c r="X345" s="413"/>
      <c r="Y345" s="413"/>
      <c r="Z345" s="413"/>
      <c r="AA345" s="413"/>
      <c r="AB345" s="413"/>
      <c r="AC345" s="413"/>
      <c r="AD345" s="413"/>
      <c r="AE345" s="413"/>
      <c r="AF345" s="413"/>
      <c r="AG345" s="413"/>
      <c r="AH345" s="413"/>
      <c r="AI345" s="413"/>
      <c r="AJ345" s="413"/>
    </row>
    <row r="346" spans="1:36" ht="17.25">
      <c r="A346" s="411"/>
      <c r="B346" s="403"/>
      <c r="C346" s="403"/>
      <c r="D346" s="401"/>
      <c r="E346" s="401"/>
      <c r="F346" s="402"/>
      <c r="G346" s="401"/>
      <c r="H346" s="401"/>
      <c r="I346" s="401"/>
      <c r="J346" s="400"/>
      <c r="K346" s="413"/>
      <c r="L346" s="413"/>
      <c r="M346" s="413"/>
      <c r="N346" s="413"/>
      <c r="O346" s="413"/>
      <c r="P346" s="413"/>
      <c r="Q346" s="413"/>
      <c r="R346" s="413"/>
      <c r="S346" s="413"/>
      <c r="T346" s="413"/>
      <c r="U346" s="413"/>
      <c r="V346" s="413"/>
      <c r="W346" s="413"/>
      <c r="X346" s="413"/>
      <c r="Y346" s="413"/>
      <c r="Z346" s="413"/>
      <c r="AA346" s="413"/>
      <c r="AB346" s="413"/>
      <c r="AC346" s="413"/>
      <c r="AD346" s="413"/>
      <c r="AE346" s="413"/>
      <c r="AF346" s="413"/>
      <c r="AG346" s="413"/>
      <c r="AH346" s="413"/>
      <c r="AI346" s="413"/>
      <c r="AJ346" s="413"/>
    </row>
    <row r="347" spans="1:36" ht="17.25">
      <c r="A347" s="411"/>
      <c r="B347" s="1159" t="s">
        <v>1102</v>
      </c>
      <c r="C347" s="398"/>
      <c r="D347" s="396"/>
      <c r="E347" s="396"/>
      <c r="F347" s="397"/>
      <c r="G347" s="396"/>
      <c r="H347" s="396">
        <f>SUM(H344:H346)</f>
        <v>1045.2499999999998</v>
      </c>
      <c r="I347" s="396">
        <f>SUM(I344:I346)</f>
        <v>0</v>
      </c>
      <c r="J347" s="395">
        <f>SUM(J344:J346)</f>
        <v>0</v>
      </c>
      <c r="K347" s="1163"/>
      <c r="L347" s="1163"/>
      <c r="M347" s="1163"/>
      <c r="N347" s="1163"/>
      <c r="O347" s="1163"/>
      <c r="P347" s="1163"/>
      <c r="Q347" s="1163"/>
      <c r="R347" s="1163"/>
      <c r="S347" s="1163"/>
      <c r="T347" s="1163"/>
      <c r="U347" s="1163"/>
      <c r="V347" s="1163"/>
      <c r="W347" s="1163"/>
      <c r="X347" s="1163"/>
      <c r="Y347" s="1163"/>
      <c r="Z347" s="1163"/>
      <c r="AA347" s="1163"/>
      <c r="AB347" s="1163"/>
      <c r="AC347" s="1163"/>
      <c r="AD347" s="1163"/>
      <c r="AE347" s="1163"/>
      <c r="AF347" s="1163"/>
      <c r="AG347" s="1163"/>
      <c r="AH347" s="1163"/>
      <c r="AI347" s="1163"/>
      <c r="AJ347" s="1163"/>
    </row>
    <row r="348" spans="1:36" ht="17.25">
      <c r="A348" s="407"/>
      <c r="B348" s="406"/>
      <c r="C348" s="406"/>
      <c r="D348" s="409"/>
      <c r="E348" s="409"/>
      <c r="F348" s="410"/>
      <c r="G348" s="409"/>
      <c r="H348" s="409"/>
      <c r="I348" s="409"/>
      <c r="J348" s="408"/>
      <c r="K348" s="1163"/>
      <c r="L348" s="1163"/>
      <c r="M348" s="1163"/>
      <c r="N348" s="1163"/>
      <c r="O348" s="1163"/>
      <c r="P348" s="1163"/>
      <c r="Q348" s="1163"/>
      <c r="R348" s="1163"/>
      <c r="S348" s="1163"/>
      <c r="T348" s="1163"/>
      <c r="U348" s="1163"/>
      <c r="V348" s="1163"/>
      <c r="W348" s="1163"/>
      <c r="X348" s="1163"/>
      <c r="Y348" s="1163"/>
      <c r="Z348" s="1163"/>
      <c r="AA348" s="1163"/>
      <c r="AB348" s="1163"/>
      <c r="AC348" s="1163"/>
      <c r="AD348" s="1163"/>
      <c r="AE348" s="1163"/>
      <c r="AF348" s="1163"/>
      <c r="AG348" s="1163"/>
      <c r="AH348" s="1163"/>
      <c r="AI348" s="1163"/>
      <c r="AJ348" s="1163"/>
    </row>
    <row r="349" spans="1:36" ht="17.25">
      <c r="A349" s="407" t="s">
        <v>1103</v>
      </c>
      <c r="B349" s="406"/>
      <c r="C349" s="393"/>
      <c r="D349" s="390"/>
      <c r="E349" s="390"/>
      <c r="F349" s="391"/>
      <c r="G349" s="390"/>
      <c r="H349" s="390"/>
      <c r="I349" s="390"/>
      <c r="J349" s="389"/>
    </row>
    <row r="350" spans="1:36" ht="17.25">
      <c r="A350" s="412"/>
      <c r="B350" s="403" t="s">
        <v>1772</v>
      </c>
      <c r="C350" s="405" t="s">
        <v>1061</v>
      </c>
      <c r="D350" s="401" t="s">
        <v>1104</v>
      </c>
      <c r="E350" s="401">
        <v>5.99</v>
      </c>
      <c r="F350" s="402">
        <v>20</v>
      </c>
      <c r="G350" s="401">
        <f t="shared" ref="G350:G355" si="27">E350*F350</f>
        <v>119.80000000000001</v>
      </c>
      <c r="H350" s="401">
        <f t="shared" ref="H350:H355" si="28">G350*1.13</f>
        <v>135.374</v>
      </c>
      <c r="I350" s="401"/>
      <c r="J350" s="400"/>
    </row>
    <row r="351" spans="1:36" ht="17.25">
      <c r="A351" s="412"/>
      <c r="B351" s="403" t="s">
        <v>1773</v>
      </c>
      <c r="C351" s="392" t="s">
        <v>1105</v>
      </c>
      <c r="D351" s="390" t="s">
        <v>1104</v>
      </c>
      <c r="E351" s="390">
        <v>4.79</v>
      </c>
      <c r="F351" s="391">
        <v>4</v>
      </c>
      <c r="G351" s="390">
        <f t="shared" si="27"/>
        <v>19.16</v>
      </c>
      <c r="H351" s="390">
        <f t="shared" si="28"/>
        <v>21.650799999999997</v>
      </c>
      <c r="I351" s="390"/>
      <c r="J351" s="389"/>
    </row>
    <row r="352" spans="1:36" ht="17.25">
      <c r="A352" s="412"/>
      <c r="B352" s="403" t="s">
        <v>1774</v>
      </c>
      <c r="C352" s="405" t="s">
        <v>1106</v>
      </c>
      <c r="D352" s="401" t="s">
        <v>1107</v>
      </c>
      <c r="E352" s="401">
        <v>75</v>
      </c>
      <c r="F352" s="402">
        <v>1</v>
      </c>
      <c r="G352" s="401">
        <f t="shared" si="27"/>
        <v>75</v>
      </c>
      <c r="H352" s="401">
        <f t="shared" si="28"/>
        <v>84.749999999999986</v>
      </c>
      <c r="I352" s="401"/>
      <c r="J352" s="400"/>
    </row>
    <row r="353" spans="1:10" ht="17.25">
      <c r="A353" s="412"/>
      <c r="B353" s="403" t="s">
        <v>1775</v>
      </c>
      <c r="C353" s="392" t="s">
        <v>1108</v>
      </c>
      <c r="D353" s="390"/>
      <c r="E353" s="390">
        <v>200</v>
      </c>
      <c r="F353" s="391">
        <v>1</v>
      </c>
      <c r="G353" s="390">
        <f t="shared" si="27"/>
        <v>200</v>
      </c>
      <c r="H353" s="390">
        <f t="shared" si="28"/>
        <v>225.99999999999997</v>
      </c>
      <c r="I353" s="390"/>
      <c r="J353" s="389"/>
    </row>
    <row r="354" spans="1:10" ht="17.25">
      <c r="A354" s="412"/>
      <c r="B354" s="403" t="s">
        <v>1776</v>
      </c>
      <c r="C354" s="405" t="s">
        <v>1109</v>
      </c>
      <c r="D354" s="401"/>
      <c r="E354" s="401">
        <v>75</v>
      </c>
      <c r="F354" s="402">
        <v>1</v>
      </c>
      <c r="G354" s="401">
        <f t="shared" si="27"/>
        <v>75</v>
      </c>
      <c r="H354" s="401">
        <f t="shared" si="28"/>
        <v>84.749999999999986</v>
      </c>
      <c r="I354" s="401"/>
      <c r="J354" s="400"/>
    </row>
    <row r="355" spans="1:10" ht="17.25">
      <c r="A355" s="412"/>
      <c r="B355" s="403" t="s">
        <v>1777</v>
      </c>
      <c r="C355" s="392" t="s">
        <v>886</v>
      </c>
      <c r="D355" s="390" t="s">
        <v>1110</v>
      </c>
      <c r="E355" s="390">
        <v>80</v>
      </c>
      <c r="F355" s="391">
        <v>3</v>
      </c>
      <c r="G355" s="390">
        <f t="shared" si="27"/>
        <v>240</v>
      </c>
      <c r="H355" s="390">
        <f t="shared" si="28"/>
        <v>271.2</v>
      </c>
      <c r="I355" s="390"/>
      <c r="J355" s="389"/>
    </row>
    <row r="356" spans="1:10" ht="17.25">
      <c r="A356" s="411"/>
      <c r="B356" s="403"/>
      <c r="C356" s="403"/>
      <c r="D356" s="401"/>
      <c r="E356" s="401"/>
      <c r="F356" s="402"/>
      <c r="G356" s="401"/>
      <c r="H356" s="401"/>
      <c r="I356" s="401"/>
      <c r="J356" s="400"/>
    </row>
    <row r="357" spans="1:10" ht="17.25">
      <c r="A357" s="411"/>
      <c r="B357" s="1159" t="s">
        <v>1111</v>
      </c>
      <c r="C357" s="398"/>
      <c r="D357" s="396"/>
      <c r="E357" s="396"/>
      <c r="F357" s="397"/>
      <c r="G357" s="396"/>
      <c r="H357" s="396">
        <f>SUM(H350:H356)</f>
        <v>823.72479999999996</v>
      </c>
      <c r="I357" s="396">
        <f>SUM(I350:I356)</f>
        <v>0</v>
      </c>
      <c r="J357" s="395">
        <f>SUM(J350:J356)</f>
        <v>0</v>
      </c>
    </row>
    <row r="358" spans="1:10" ht="17.25">
      <c r="A358" s="407"/>
      <c r="B358" s="406"/>
      <c r="C358" s="406"/>
      <c r="D358" s="409"/>
      <c r="E358" s="409"/>
      <c r="F358" s="410"/>
      <c r="G358" s="409"/>
      <c r="H358" s="409"/>
      <c r="I358" s="409"/>
      <c r="J358" s="408"/>
    </row>
    <row r="359" spans="1:10" ht="17.25">
      <c r="A359" s="407" t="s">
        <v>658</v>
      </c>
      <c r="B359" s="406"/>
      <c r="C359" s="393"/>
      <c r="D359" s="390"/>
      <c r="E359" s="390"/>
      <c r="F359" s="391"/>
      <c r="G359" s="390"/>
      <c r="H359" s="390"/>
      <c r="I359" s="390"/>
      <c r="J359" s="389"/>
    </row>
    <row r="360" spans="1:10" ht="17.25">
      <c r="A360" s="404"/>
      <c r="B360" s="403" t="s">
        <v>1778</v>
      </c>
      <c r="C360" s="405" t="s">
        <v>1112</v>
      </c>
      <c r="D360" s="401"/>
      <c r="E360" s="401">
        <v>35</v>
      </c>
      <c r="F360" s="402">
        <v>12</v>
      </c>
      <c r="G360" s="401">
        <f t="shared" ref="G360:G367" si="29">E360*F360</f>
        <v>420</v>
      </c>
      <c r="H360" s="401">
        <f t="shared" ref="H360:H367" si="30">G360*1.13</f>
        <v>474.59999999999997</v>
      </c>
      <c r="I360" s="401"/>
      <c r="J360" s="400"/>
    </row>
    <row r="361" spans="1:10" ht="17.25">
      <c r="A361" s="404"/>
      <c r="B361" s="403" t="s">
        <v>1779</v>
      </c>
      <c r="C361" s="392" t="s">
        <v>970</v>
      </c>
      <c r="D361" s="390" t="s">
        <v>1113</v>
      </c>
      <c r="E361" s="390">
        <v>0.25</v>
      </c>
      <c r="F361" s="391">
        <v>75</v>
      </c>
      <c r="G361" s="390">
        <f t="shared" si="29"/>
        <v>18.75</v>
      </c>
      <c r="H361" s="390">
        <f t="shared" si="30"/>
        <v>21.187499999999996</v>
      </c>
      <c r="I361" s="390"/>
      <c r="J361" s="389"/>
    </row>
    <row r="362" spans="1:10" ht="17.25">
      <c r="A362" s="404"/>
      <c r="B362" s="403" t="s">
        <v>1780</v>
      </c>
      <c r="C362" s="405" t="s">
        <v>971</v>
      </c>
      <c r="D362" s="401" t="s">
        <v>1113</v>
      </c>
      <c r="E362" s="401">
        <v>0.25</v>
      </c>
      <c r="F362" s="402">
        <v>50</v>
      </c>
      <c r="G362" s="401">
        <f t="shared" si="29"/>
        <v>12.5</v>
      </c>
      <c r="H362" s="401">
        <f t="shared" si="30"/>
        <v>14.124999999999998</v>
      </c>
      <c r="I362" s="401"/>
      <c r="J362" s="400"/>
    </row>
    <row r="363" spans="1:10" ht="17.25">
      <c r="A363" s="404"/>
      <c r="B363" s="403" t="s">
        <v>1781</v>
      </c>
      <c r="C363" s="392" t="s">
        <v>1114</v>
      </c>
      <c r="D363" s="390" t="s">
        <v>1115</v>
      </c>
      <c r="E363" s="390">
        <v>22.16</v>
      </c>
      <c r="F363" s="391">
        <v>2</v>
      </c>
      <c r="G363" s="390">
        <f t="shared" si="29"/>
        <v>44.32</v>
      </c>
      <c r="H363" s="390">
        <f t="shared" si="30"/>
        <v>50.081599999999995</v>
      </c>
      <c r="I363" s="390"/>
      <c r="J363" s="389"/>
    </row>
    <row r="364" spans="1:10" ht="17.25">
      <c r="A364" s="404"/>
      <c r="B364" s="403" t="s">
        <v>1684</v>
      </c>
      <c r="C364" s="405" t="s">
        <v>1116</v>
      </c>
      <c r="D364" s="401"/>
      <c r="E364" s="401">
        <v>30</v>
      </c>
      <c r="F364" s="402">
        <v>1</v>
      </c>
      <c r="G364" s="401">
        <f t="shared" si="29"/>
        <v>30</v>
      </c>
      <c r="H364" s="401">
        <f t="shared" si="30"/>
        <v>33.9</v>
      </c>
      <c r="I364" s="401"/>
      <c r="J364" s="400"/>
    </row>
    <row r="365" spans="1:10" ht="17.25">
      <c r="A365" s="404"/>
      <c r="B365" s="403" t="s">
        <v>1782</v>
      </c>
      <c r="C365" s="392" t="s">
        <v>1117</v>
      </c>
      <c r="D365" s="390" t="s">
        <v>1118</v>
      </c>
      <c r="E365" s="390">
        <v>15</v>
      </c>
      <c r="F365" s="391">
        <v>1</v>
      </c>
      <c r="G365" s="390">
        <f t="shared" si="29"/>
        <v>15</v>
      </c>
      <c r="H365" s="390">
        <f t="shared" si="30"/>
        <v>16.95</v>
      </c>
      <c r="I365" s="390"/>
      <c r="J365" s="389"/>
    </row>
    <row r="366" spans="1:10" ht="17.25">
      <c r="A366" s="404"/>
      <c r="B366" s="403" t="s">
        <v>1783</v>
      </c>
      <c r="C366" s="405" t="s">
        <v>1119</v>
      </c>
      <c r="D366" s="401" t="s">
        <v>1120</v>
      </c>
      <c r="E366" s="401">
        <v>0.43</v>
      </c>
      <c r="F366" s="402">
        <v>300</v>
      </c>
      <c r="G366" s="401">
        <f t="shared" si="29"/>
        <v>129</v>
      </c>
      <c r="H366" s="401">
        <f t="shared" si="30"/>
        <v>145.76999999999998</v>
      </c>
      <c r="I366" s="401"/>
      <c r="J366" s="400"/>
    </row>
    <row r="367" spans="1:10" ht="17.25">
      <c r="A367" s="404"/>
      <c r="B367" s="403" t="s">
        <v>1784</v>
      </c>
      <c r="C367" s="392" t="s">
        <v>1121</v>
      </c>
      <c r="D367" s="390" t="s">
        <v>1120</v>
      </c>
      <c r="E367" s="390">
        <v>0.3</v>
      </c>
      <c r="F367" s="391">
        <v>500</v>
      </c>
      <c r="G367" s="390">
        <f t="shared" si="29"/>
        <v>150</v>
      </c>
      <c r="H367" s="390">
        <f t="shared" si="30"/>
        <v>169.49999999999997</v>
      </c>
      <c r="I367" s="390"/>
      <c r="J367" s="389"/>
    </row>
    <row r="368" spans="1:10" ht="17.25">
      <c r="A368" s="394"/>
      <c r="B368" s="403"/>
      <c r="C368" s="403"/>
      <c r="D368" s="401"/>
      <c r="E368" s="401"/>
      <c r="F368" s="402"/>
      <c r="G368" s="401"/>
      <c r="H368" s="401"/>
      <c r="I368" s="401"/>
      <c r="J368" s="400"/>
    </row>
    <row r="369" spans="1:10" ht="17.25">
      <c r="A369" s="394"/>
      <c r="B369" s="1159" t="s">
        <v>882</v>
      </c>
      <c r="C369" s="398"/>
      <c r="D369" s="396"/>
      <c r="E369" s="396"/>
      <c r="F369" s="397"/>
      <c r="G369" s="396"/>
      <c r="H369" s="396">
        <f>SUM(H360:H368)</f>
        <v>926.11410000000001</v>
      </c>
      <c r="I369" s="396">
        <f>SUM(I360:I368)</f>
        <v>0</v>
      </c>
      <c r="J369" s="395">
        <f>SUM(J360:J368)</f>
        <v>0</v>
      </c>
    </row>
    <row r="370" spans="1:10" ht="17.25">
      <c r="A370" s="394"/>
      <c r="B370" s="399" t="s">
        <v>1122</v>
      </c>
      <c r="C370" s="398"/>
      <c r="D370" s="396"/>
      <c r="E370" s="396"/>
      <c r="F370" s="397"/>
      <c r="G370" s="396"/>
      <c r="H370" s="396">
        <f>H369+H357+H347+H341+H330+H322+H317+H310</f>
        <v>6722.2381999999989</v>
      </c>
      <c r="I370" s="396">
        <f>SUM(I361:I369)</f>
        <v>0</v>
      </c>
      <c r="J370" s="395">
        <f>SUM(J361:J369)</f>
        <v>0</v>
      </c>
    </row>
    <row r="371" spans="1:10" ht="17.25">
      <c r="A371" s="394"/>
      <c r="B371" s="393"/>
      <c r="C371" s="393"/>
      <c r="D371" s="390"/>
      <c r="E371" s="390"/>
      <c r="F371" s="391"/>
      <c r="G371" s="390"/>
      <c r="H371" s="390"/>
      <c r="I371" s="390"/>
      <c r="J371" s="389"/>
    </row>
    <row r="372" spans="1:10" ht="17.25">
      <c r="A372" s="394"/>
      <c r="B372" s="393"/>
      <c r="C372" s="392"/>
      <c r="D372" s="390"/>
      <c r="E372" s="390"/>
      <c r="F372" s="391"/>
      <c r="G372" s="390"/>
      <c r="H372" s="390"/>
      <c r="I372" s="390"/>
      <c r="J372" s="389"/>
    </row>
    <row r="373" spans="1:10" ht="18.75">
      <c r="A373" s="388"/>
      <c r="B373" s="387"/>
      <c r="C373" s="386" t="s">
        <v>85</v>
      </c>
      <c r="D373" s="384"/>
      <c r="E373" s="384"/>
      <c r="F373" s="385"/>
      <c r="G373" s="384"/>
      <c r="H373" s="384">
        <f>H370+H301+H225+H196+H183+H116+H70+H104+H76</f>
        <v>31502.985499999995</v>
      </c>
      <c r="I373" s="384">
        <f>I330+I322+I317+I310+I301+I225+I196+I182+I176+I162+I154+I140+I129+I116+I70</f>
        <v>548</v>
      </c>
      <c r="J373" s="384">
        <f>J330+J322+J317+J310+J301+J225+J196+J182+J176+J162+J154+J140+J129+J116+J70</f>
        <v>102.5</v>
      </c>
    </row>
    <row r="374" spans="1:10" ht="18.75">
      <c r="A374" s="388"/>
      <c r="B374" s="387"/>
      <c r="C374" s="386"/>
      <c r="D374" s="384"/>
      <c r="E374" s="384"/>
      <c r="F374" s="385"/>
      <c r="G374" s="384"/>
      <c r="H374" s="384"/>
      <c r="I374" s="384"/>
      <c r="J374" s="383"/>
    </row>
    <row r="375" spans="1:10" ht="20.25">
      <c r="A375" s="1233" t="s">
        <v>86</v>
      </c>
      <c r="B375" s="1234"/>
      <c r="C375" s="1234"/>
      <c r="D375" s="381"/>
      <c r="E375" s="381"/>
      <c r="F375" s="382"/>
      <c r="G375" s="381"/>
      <c r="H375" s="381"/>
      <c r="I375" s="381"/>
      <c r="J375" s="380"/>
    </row>
    <row r="376" spans="1:10" ht="20.25">
      <c r="A376" s="376"/>
      <c r="B376" s="379" t="s">
        <v>87</v>
      </c>
      <c r="C376" s="379"/>
      <c r="D376" s="378"/>
      <c r="E376" s="378"/>
      <c r="F376" s="378"/>
      <c r="G376" s="378"/>
      <c r="H376" s="378">
        <f>H55</f>
        <v>20595.5</v>
      </c>
      <c r="I376" s="378">
        <f>I55</f>
        <v>0</v>
      </c>
      <c r="J376" s="377">
        <f>J55</f>
        <v>0</v>
      </c>
    </row>
    <row r="377" spans="1:10" ht="20.25">
      <c r="A377" s="376"/>
      <c r="B377" s="375" t="s">
        <v>88</v>
      </c>
      <c r="C377" s="375"/>
      <c r="D377" s="374"/>
      <c r="E377" s="374"/>
      <c r="F377" s="374"/>
      <c r="G377" s="374"/>
      <c r="H377" s="374">
        <f>H373</f>
        <v>31502.985499999995</v>
      </c>
      <c r="I377" s="374">
        <f>I373</f>
        <v>548</v>
      </c>
      <c r="J377" s="373">
        <f>J373</f>
        <v>102.5</v>
      </c>
    </row>
    <row r="378" spans="1:10" ht="20.25">
      <c r="A378" s="372"/>
      <c r="B378" s="371" t="s">
        <v>89</v>
      </c>
      <c r="C378" s="371"/>
      <c r="D378" s="370"/>
      <c r="E378" s="370"/>
      <c r="F378" s="370"/>
      <c r="G378" s="370"/>
      <c r="H378" s="370">
        <f>H376-H377</f>
        <v>-10907.485499999995</v>
      </c>
      <c r="I378" s="370">
        <f>I376-I377</f>
        <v>-548</v>
      </c>
      <c r="J378" s="369">
        <f>J376-J377</f>
        <v>-102.5</v>
      </c>
    </row>
  </sheetData>
  <mergeCells count="7">
    <mergeCell ref="A4:C4"/>
    <mergeCell ref="A57:C57"/>
    <mergeCell ref="A375:C375"/>
    <mergeCell ref="B219:F219"/>
    <mergeCell ref="B223:F223"/>
    <mergeCell ref="B224:F224"/>
    <mergeCell ref="B225:F225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27" sqref="G27"/>
    </sheetView>
  </sheetViews>
  <sheetFormatPr defaultColWidth="12.42578125" defaultRowHeight="15"/>
  <cols>
    <col min="3" max="3" width="18.5703125" bestFit="1" customWidth="1"/>
    <col min="4" max="4" width="38.5703125" bestFit="1" customWidth="1"/>
    <col min="7" max="7" width="12.28515625" bestFit="1" customWidth="1"/>
  </cols>
  <sheetData>
    <row r="1" spans="1:10" ht="26.25">
      <c r="A1" s="1195" t="s">
        <v>1123</v>
      </c>
      <c r="B1" s="1195"/>
      <c r="C1" s="1195"/>
      <c r="D1" s="1195"/>
      <c r="E1" s="1195"/>
      <c r="F1" s="1195"/>
      <c r="G1" s="1195"/>
      <c r="H1" s="1195"/>
      <c r="I1" s="1195"/>
      <c r="J1" s="1196"/>
    </row>
    <row r="2" spans="1:10" ht="16.5">
      <c r="A2" s="164"/>
      <c r="B2" s="163" t="s">
        <v>91</v>
      </c>
      <c r="C2" s="162" t="s">
        <v>92</v>
      </c>
      <c r="D2" s="161" t="s">
        <v>93</v>
      </c>
      <c r="E2" s="160" t="s">
        <v>94</v>
      </c>
      <c r="F2" s="159" t="s">
        <v>95</v>
      </c>
      <c r="G2" s="158" t="s">
        <v>96</v>
      </c>
      <c r="H2" s="158" t="s">
        <v>97</v>
      </c>
      <c r="I2" s="158" t="s">
        <v>276</v>
      </c>
      <c r="J2" s="157" t="s">
        <v>277</v>
      </c>
    </row>
    <row r="3" spans="1:10" ht="16.5">
      <c r="A3" s="156"/>
      <c r="B3" s="155"/>
      <c r="C3" s="154"/>
      <c r="D3" s="153"/>
      <c r="E3" s="151"/>
      <c r="F3" s="152"/>
      <c r="G3" s="151"/>
      <c r="H3" s="151"/>
      <c r="I3" s="151"/>
      <c r="J3" s="150"/>
    </row>
    <row r="4" spans="1:10" ht="16.5">
      <c r="A4" s="1197" t="s">
        <v>7</v>
      </c>
      <c r="B4" s="1198"/>
      <c r="C4" s="1198"/>
      <c r="D4" s="120"/>
      <c r="E4" s="120"/>
      <c r="F4" s="121"/>
      <c r="G4" s="120"/>
      <c r="H4" s="120"/>
      <c r="I4" s="120"/>
      <c r="J4" s="119"/>
    </row>
    <row r="5" spans="1:10" ht="16.5">
      <c r="A5" s="115"/>
      <c r="B5" s="114"/>
      <c r="C5" s="114"/>
      <c r="D5" s="113"/>
      <c r="E5" s="113"/>
      <c r="F5" s="122"/>
      <c r="G5" s="113"/>
      <c r="H5" s="113"/>
      <c r="I5" s="113"/>
      <c r="J5" s="112"/>
    </row>
    <row r="6" spans="1:10" ht="16.5">
      <c r="A6" s="115"/>
      <c r="B6" s="114"/>
      <c r="C6" s="114" t="s">
        <v>46</v>
      </c>
      <c r="D6" s="113"/>
      <c r="E6" s="113"/>
      <c r="F6" s="122"/>
      <c r="G6" s="113"/>
      <c r="H6" s="113">
        <v>0</v>
      </c>
      <c r="I6" s="113">
        <v>0</v>
      </c>
      <c r="J6" s="112">
        <v>0</v>
      </c>
    </row>
    <row r="7" spans="1:10" ht="16.5">
      <c r="A7" s="115"/>
      <c r="B7" s="114"/>
      <c r="C7" s="114"/>
      <c r="D7" s="113"/>
      <c r="E7" s="113"/>
      <c r="F7" s="122"/>
      <c r="G7" s="113"/>
      <c r="H7" s="113"/>
      <c r="I7" s="113"/>
      <c r="J7" s="112"/>
    </row>
    <row r="8" spans="1:10" ht="16.5">
      <c r="A8" s="1197" t="s">
        <v>47</v>
      </c>
      <c r="B8" s="1198"/>
      <c r="C8" s="1198"/>
      <c r="D8" s="120"/>
      <c r="E8" s="142"/>
      <c r="F8" s="143"/>
      <c r="G8" s="142"/>
      <c r="H8" s="142"/>
      <c r="I8" s="142"/>
      <c r="J8" s="119"/>
    </row>
    <row r="9" spans="1:10" ht="16.5">
      <c r="A9" s="115" t="s">
        <v>1124</v>
      </c>
      <c r="B9" s="114"/>
      <c r="C9" s="123"/>
      <c r="D9" s="126"/>
      <c r="E9" s="126"/>
      <c r="F9" s="127"/>
      <c r="G9" s="126"/>
      <c r="H9" s="126"/>
      <c r="I9" s="126"/>
      <c r="J9" s="125"/>
    </row>
    <row r="10" spans="1:10" ht="16.5">
      <c r="A10" s="124"/>
      <c r="B10" s="137" t="s">
        <v>1125</v>
      </c>
      <c r="C10" s="141" t="s">
        <v>202</v>
      </c>
      <c r="D10" s="135" t="s">
        <v>1126</v>
      </c>
      <c r="E10" s="135">
        <v>12</v>
      </c>
      <c r="F10" s="136">
        <v>144</v>
      </c>
      <c r="G10" s="135">
        <f>E10*F10</f>
        <v>1728</v>
      </c>
      <c r="H10" s="135">
        <f>G10*1.13</f>
        <v>1952.6399999999999</v>
      </c>
      <c r="I10" s="135"/>
      <c r="J10" s="134"/>
    </row>
    <row r="11" spans="1:10" s="804" customFormat="1" ht="16.5">
      <c r="A11" s="124"/>
      <c r="B11" s="123"/>
      <c r="C11" s="128"/>
      <c r="D11" s="126"/>
      <c r="E11" s="126"/>
      <c r="F11" s="127"/>
      <c r="G11" s="126"/>
      <c r="H11" s="126"/>
      <c r="I11" s="126"/>
      <c r="J11" s="125"/>
    </row>
    <row r="12" spans="1:10" ht="16.5">
      <c r="A12" s="124"/>
      <c r="B12" s="133" t="s">
        <v>1127</v>
      </c>
      <c r="C12" s="140"/>
      <c r="D12" s="130"/>
      <c r="E12" s="130"/>
      <c r="F12" s="131"/>
      <c r="G12" s="130"/>
      <c r="H12" s="130">
        <f>SUM(H9:H11)</f>
        <v>1952.6399999999999</v>
      </c>
      <c r="I12" s="130">
        <f>SUM(I9:I11)</f>
        <v>0</v>
      </c>
      <c r="J12" s="129">
        <f>SUM(J9:J11)</f>
        <v>0</v>
      </c>
    </row>
    <row r="13" spans="1:10" ht="16.5">
      <c r="A13" s="115"/>
      <c r="B13" s="114"/>
      <c r="C13" s="114"/>
      <c r="D13" s="113"/>
      <c r="E13" s="113"/>
      <c r="F13" s="122"/>
      <c r="G13" s="113"/>
      <c r="H13" s="113"/>
      <c r="I13" s="113"/>
      <c r="J13" s="112"/>
    </row>
    <row r="14" spans="1:10" ht="16.5">
      <c r="A14" s="115" t="s">
        <v>1128</v>
      </c>
      <c r="B14" s="114"/>
      <c r="C14" s="123"/>
      <c r="D14" s="126"/>
      <c r="E14" s="126"/>
      <c r="F14" s="127"/>
      <c r="G14" s="126"/>
      <c r="H14" s="126"/>
      <c r="I14" s="126"/>
      <c r="J14" s="125"/>
    </row>
    <row r="15" spans="1:10" ht="16.5">
      <c r="A15" s="124"/>
      <c r="B15" s="137" t="s">
        <v>1129</v>
      </c>
      <c r="C15" s="137" t="s">
        <v>1130</v>
      </c>
      <c r="D15" s="137" t="s">
        <v>1131</v>
      </c>
      <c r="E15" s="980">
        <v>25</v>
      </c>
      <c r="F15" s="137">
        <v>4</v>
      </c>
      <c r="G15" s="135">
        <f>F15*E15</f>
        <v>100</v>
      </c>
      <c r="H15" s="135">
        <f>G15*1.13</f>
        <v>112.99999999999999</v>
      </c>
      <c r="I15" s="137"/>
      <c r="J15" s="137"/>
    </row>
    <row r="16" spans="1:10" ht="16.5">
      <c r="A16" s="124"/>
      <c r="B16" s="133" t="s">
        <v>1132</v>
      </c>
      <c r="C16" s="132"/>
      <c r="D16" s="130"/>
      <c r="E16" s="130"/>
      <c r="F16" s="131"/>
      <c r="G16" s="130"/>
      <c r="H16" s="130">
        <f>SUM(H15:H15)</f>
        <v>112.99999999999999</v>
      </c>
      <c r="I16" s="130">
        <f>SUM(I15:I15)</f>
        <v>0</v>
      </c>
      <c r="J16" s="129">
        <f>SUM(J15:J15)</f>
        <v>0</v>
      </c>
    </row>
    <row r="17" spans="1:10" ht="16.5">
      <c r="A17" s="124"/>
      <c r="B17" s="123"/>
      <c r="C17" s="128"/>
      <c r="D17" s="126"/>
      <c r="E17" s="126"/>
      <c r="F17" s="127"/>
      <c r="G17" s="126"/>
      <c r="H17" s="126"/>
      <c r="I17" s="126"/>
      <c r="J17" s="125"/>
    </row>
    <row r="18" spans="1:10" ht="16.5">
      <c r="A18" s="124"/>
      <c r="B18" s="123"/>
      <c r="C18" s="114" t="s">
        <v>85</v>
      </c>
      <c r="D18" s="113"/>
      <c r="E18" s="113"/>
      <c r="F18" s="122"/>
      <c r="G18" s="113"/>
      <c r="H18" s="113">
        <f>SUM(H16+H12)</f>
        <v>2065.64</v>
      </c>
      <c r="I18" s="113">
        <f>SUM(I16+I12)</f>
        <v>0</v>
      </c>
      <c r="J18" s="112">
        <f>SUM(J16+J12)</f>
        <v>0</v>
      </c>
    </row>
    <row r="19" spans="1:10" ht="16.5">
      <c r="A19" s="124"/>
      <c r="B19" s="123"/>
      <c r="C19" s="114"/>
      <c r="D19" s="113"/>
      <c r="E19" s="113"/>
      <c r="F19" s="122"/>
      <c r="G19" s="113"/>
      <c r="H19" s="113"/>
      <c r="I19" s="113"/>
      <c r="J19" s="112"/>
    </row>
    <row r="20" spans="1:10" ht="16.5">
      <c r="A20" s="1197" t="s">
        <v>86</v>
      </c>
      <c r="B20" s="1198"/>
      <c r="C20" s="1198"/>
      <c r="D20" s="120"/>
      <c r="E20" s="120"/>
      <c r="F20" s="121"/>
      <c r="G20" s="120"/>
      <c r="H20" s="120"/>
      <c r="I20" s="120"/>
      <c r="J20" s="119"/>
    </row>
    <row r="21" spans="1:10" ht="16.5">
      <c r="A21" s="115"/>
      <c r="B21" s="118" t="s">
        <v>87</v>
      </c>
      <c r="C21" s="118"/>
      <c r="D21" s="117"/>
      <c r="E21" s="117"/>
      <c r="F21" s="117"/>
      <c r="G21" s="117"/>
      <c r="H21" s="117">
        <f>H6</f>
        <v>0</v>
      </c>
      <c r="I21" s="117">
        <f>I6</f>
        <v>0</v>
      </c>
      <c r="J21" s="116">
        <f>J6</f>
        <v>0</v>
      </c>
    </row>
    <row r="22" spans="1:10" ht="16.5">
      <c r="A22" s="115"/>
      <c r="B22" s="114" t="s">
        <v>88</v>
      </c>
      <c r="C22" s="114"/>
      <c r="D22" s="113"/>
      <c r="E22" s="113"/>
      <c r="F22" s="113"/>
      <c r="G22" s="113"/>
      <c r="H22" s="113">
        <f>H18</f>
        <v>2065.64</v>
      </c>
      <c r="I22" s="113">
        <f>I18</f>
        <v>0</v>
      </c>
      <c r="J22" s="112">
        <f>J18</f>
        <v>0</v>
      </c>
    </row>
    <row r="23" spans="1:10" ht="16.5">
      <c r="A23" s="111"/>
      <c r="B23" s="110" t="s">
        <v>89</v>
      </c>
      <c r="C23" s="110"/>
      <c r="D23" s="109"/>
      <c r="E23" s="109"/>
      <c r="F23" s="109"/>
      <c r="G23" s="109"/>
      <c r="H23" s="109">
        <f>H21-H22</f>
        <v>-2065.64</v>
      </c>
      <c r="I23" s="109">
        <f>I21-I22</f>
        <v>0</v>
      </c>
      <c r="J23" s="108">
        <f>J21-J22</f>
        <v>0</v>
      </c>
    </row>
  </sheetData>
  <mergeCells count="4">
    <mergeCell ref="A1:J1"/>
    <mergeCell ref="A4:C4"/>
    <mergeCell ref="A8:C8"/>
    <mergeCell ref="A20:C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N56" sqref="N56"/>
    </sheetView>
  </sheetViews>
  <sheetFormatPr defaultColWidth="8.7109375" defaultRowHeight="16.5"/>
  <cols>
    <col min="1" max="1" width="11" style="572" customWidth="1"/>
    <col min="2" max="2" width="8.7109375" style="574"/>
    <col min="3" max="3" width="20.85546875" style="572" customWidth="1"/>
    <col min="4" max="4" width="40.28515625" style="572" bestFit="1" customWidth="1"/>
    <col min="5" max="5" width="11.42578125" style="573" customWidth="1"/>
    <col min="6" max="6" width="11.28515625" style="572" customWidth="1"/>
    <col min="7" max="7" width="10.7109375" style="573" customWidth="1"/>
    <col min="8" max="8" width="15.28515625" style="572" customWidth="1"/>
    <col min="9" max="9" width="10.42578125" style="573" bestFit="1" customWidth="1"/>
    <col min="10" max="10" width="9.28515625" style="573" customWidth="1"/>
    <col min="11" max="16384" width="8.7109375" style="572"/>
  </cols>
  <sheetData>
    <row r="1" spans="1:11" ht="30.75">
      <c r="A1" s="1240" t="s">
        <v>1133</v>
      </c>
      <c r="B1" s="1241"/>
      <c r="C1" s="1241"/>
      <c r="D1" s="1241"/>
      <c r="E1" s="1241"/>
      <c r="F1" s="1241"/>
      <c r="G1" s="1241"/>
      <c r="H1" s="1241"/>
      <c r="I1" s="1241"/>
      <c r="J1" s="1242"/>
    </row>
    <row r="2" spans="1:11">
      <c r="A2" s="614"/>
      <c r="B2" s="612" t="s">
        <v>91</v>
      </c>
      <c r="C2" s="162" t="s">
        <v>92</v>
      </c>
      <c r="D2" s="613" t="s">
        <v>93</v>
      </c>
      <c r="E2" s="163" t="s">
        <v>94</v>
      </c>
      <c r="F2" s="612" t="s">
        <v>95</v>
      </c>
      <c r="G2" s="611" t="s">
        <v>96</v>
      </c>
      <c r="H2" s="611" t="s">
        <v>97</v>
      </c>
      <c r="I2" s="611" t="s">
        <v>276</v>
      </c>
      <c r="J2" s="610" t="s">
        <v>277</v>
      </c>
    </row>
    <row r="3" spans="1:11">
      <c r="A3" s="1197" t="s">
        <v>7</v>
      </c>
      <c r="B3" s="1198"/>
      <c r="C3" s="1198"/>
      <c r="D3" s="120"/>
      <c r="E3" s="120"/>
      <c r="F3" s="121"/>
      <c r="G3" s="120"/>
      <c r="H3" s="120"/>
      <c r="I3" s="120"/>
      <c r="J3" s="119"/>
    </row>
    <row r="4" spans="1:11">
      <c r="A4" s="597" t="s">
        <v>1134</v>
      </c>
      <c r="B4" s="583"/>
      <c r="C4" s="582"/>
      <c r="D4" s="582"/>
      <c r="E4" s="582"/>
      <c r="F4" s="582"/>
      <c r="G4" s="582"/>
      <c r="H4" s="582"/>
      <c r="I4" s="581"/>
      <c r="J4" s="590"/>
    </row>
    <row r="5" spans="1:11">
      <c r="A5" s="584"/>
      <c r="B5" s="596" t="s">
        <v>1135</v>
      </c>
      <c r="C5" s="595" t="s">
        <v>1136</v>
      </c>
      <c r="D5" s="595" t="s">
        <v>1137</v>
      </c>
      <c r="E5" s="594">
        <v>20</v>
      </c>
      <c r="F5" s="595">
        <v>200</v>
      </c>
      <c r="G5" s="594">
        <f>E5*F5</f>
        <v>4000</v>
      </c>
      <c r="H5" s="594">
        <f>G5*1.13</f>
        <v>4520</v>
      </c>
      <c r="I5" s="594"/>
      <c r="J5" s="593"/>
    </row>
    <row r="6" spans="1:11">
      <c r="A6" s="584"/>
      <c r="B6" s="583"/>
      <c r="C6" s="582"/>
      <c r="D6" s="582"/>
      <c r="E6" s="581"/>
      <c r="F6" s="582"/>
      <c r="G6" s="581"/>
      <c r="H6" s="581"/>
      <c r="I6" s="581"/>
      <c r="J6" s="590"/>
    </row>
    <row r="7" spans="1:11">
      <c r="A7" s="584"/>
      <c r="B7" s="589" t="s">
        <v>1138</v>
      </c>
      <c r="C7" s="588"/>
      <c r="D7" s="591"/>
      <c r="E7" s="591"/>
      <c r="F7" s="586"/>
      <c r="G7" s="591"/>
      <c r="H7" s="586">
        <f>H5</f>
        <v>4520</v>
      </c>
      <c r="I7" s="586">
        <v>0</v>
      </c>
      <c r="J7" s="585">
        <v>0</v>
      </c>
      <c r="K7" s="599"/>
    </row>
    <row r="8" spans="1:11">
      <c r="A8" s="584"/>
      <c r="B8" s="583"/>
      <c r="C8" s="582"/>
      <c r="D8" s="582"/>
      <c r="E8" s="581"/>
      <c r="F8" s="582"/>
      <c r="G8" s="581"/>
      <c r="H8" s="582"/>
      <c r="I8" s="581"/>
      <c r="J8" s="590"/>
    </row>
    <row r="9" spans="1:11">
      <c r="A9" s="584"/>
      <c r="B9" s="583"/>
      <c r="C9" s="589" t="s">
        <v>46</v>
      </c>
      <c r="D9" s="588"/>
      <c r="E9" s="586"/>
      <c r="F9" s="591"/>
      <c r="G9" s="586"/>
      <c r="H9" s="586">
        <f>H7</f>
        <v>4520</v>
      </c>
      <c r="I9" s="586">
        <v>0</v>
      </c>
      <c r="J9" s="585">
        <v>0</v>
      </c>
    </row>
    <row r="10" spans="1:11">
      <c r="A10" s="584"/>
      <c r="B10" s="583"/>
      <c r="C10" s="582"/>
      <c r="D10" s="582"/>
      <c r="E10" s="582"/>
      <c r="F10" s="582"/>
      <c r="G10" s="582"/>
      <c r="H10" s="582"/>
      <c r="I10" s="581"/>
      <c r="J10" s="580"/>
    </row>
    <row r="11" spans="1:11">
      <c r="A11" s="1151" t="s">
        <v>47</v>
      </c>
      <c r="B11" s="609"/>
      <c r="C11" s="1152"/>
      <c r="D11" s="120"/>
      <c r="E11" s="120"/>
      <c r="F11" s="121"/>
      <c r="G11" s="120"/>
      <c r="H11" s="120"/>
      <c r="I11" s="120"/>
      <c r="J11" s="119"/>
    </row>
    <row r="12" spans="1:11">
      <c r="A12" s="597" t="s">
        <v>1139</v>
      </c>
      <c r="B12" s="583"/>
      <c r="C12" s="582"/>
      <c r="D12" s="582"/>
      <c r="E12" s="581"/>
      <c r="F12" s="582"/>
      <c r="G12" s="581"/>
      <c r="H12" s="582"/>
      <c r="I12" s="581"/>
      <c r="J12" s="590"/>
    </row>
    <row r="13" spans="1:11">
      <c r="A13" s="584"/>
      <c r="B13" s="596" t="s">
        <v>1125</v>
      </c>
      <c r="C13" s="595" t="s">
        <v>1140</v>
      </c>
      <c r="D13" s="595" t="s">
        <v>1141</v>
      </c>
      <c r="E13" s="594">
        <v>20</v>
      </c>
      <c r="F13" s="595">
        <v>20</v>
      </c>
      <c r="G13" s="594">
        <f>E13*F13</f>
        <v>400</v>
      </c>
      <c r="H13" s="594">
        <f>G13*1.13</f>
        <v>451.99999999999994</v>
      </c>
      <c r="I13" s="594"/>
      <c r="J13" s="593"/>
    </row>
    <row r="14" spans="1:11">
      <c r="A14" s="584"/>
      <c r="B14" s="583"/>
      <c r="C14" s="582"/>
      <c r="D14" s="582"/>
      <c r="E14" s="581"/>
      <c r="F14" s="582"/>
      <c r="G14" s="581"/>
      <c r="H14" s="581"/>
      <c r="I14" s="581"/>
      <c r="J14" s="590"/>
    </row>
    <row r="15" spans="1:11">
      <c r="A15" s="584"/>
      <c r="B15" s="607" t="s">
        <v>1142</v>
      </c>
      <c r="C15" s="608"/>
      <c r="D15" s="607"/>
      <c r="E15" s="606"/>
      <c r="F15" s="607"/>
      <c r="G15" s="606"/>
      <c r="H15" s="606">
        <f>H13</f>
        <v>451.99999999999994</v>
      </c>
      <c r="I15" s="606">
        <v>0</v>
      </c>
      <c r="J15" s="606">
        <v>0</v>
      </c>
    </row>
    <row r="16" spans="1:11">
      <c r="A16" s="584"/>
      <c r="B16" s="583"/>
      <c r="C16" s="582"/>
      <c r="D16" s="582"/>
      <c r="E16" s="581"/>
      <c r="F16" s="582"/>
      <c r="G16" s="581"/>
      <c r="H16" s="581"/>
      <c r="I16" s="581"/>
      <c r="J16" s="590"/>
    </row>
    <row r="17" spans="1:10">
      <c r="A17" s="597" t="s">
        <v>1143</v>
      </c>
      <c r="B17" s="583"/>
      <c r="C17" s="582"/>
      <c r="D17" s="582"/>
      <c r="E17" s="581"/>
      <c r="F17" s="582"/>
      <c r="G17" s="581"/>
      <c r="H17" s="582"/>
      <c r="I17" s="581"/>
      <c r="J17" s="590"/>
    </row>
    <row r="18" spans="1:10">
      <c r="A18" s="584"/>
      <c r="B18" s="596" t="s">
        <v>1129</v>
      </c>
      <c r="C18" s="595" t="s">
        <v>1039</v>
      </c>
      <c r="D18" s="595" t="s">
        <v>1144</v>
      </c>
      <c r="E18" s="594">
        <v>10</v>
      </c>
      <c r="F18" s="595">
        <v>15</v>
      </c>
      <c r="G18" s="594">
        <f>E18*F18</f>
        <v>150</v>
      </c>
      <c r="H18" s="594">
        <f>G18*1.13</f>
        <v>169.49999999999997</v>
      </c>
      <c r="I18" s="594"/>
      <c r="J18" s="593"/>
    </row>
    <row r="19" spans="1:10">
      <c r="A19" s="584"/>
      <c r="B19" s="583" t="s">
        <v>1145</v>
      </c>
      <c r="C19" s="582" t="s">
        <v>1146</v>
      </c>
      <c r="D19" s="582" t="s">
        <v>1147</v>
      </c>
      <c r="E19" s="581">
        <v>20</v>
      </c>
      <c r="F19" s="582">
        <v>18</v>
      </c>
      <c r="G19" s="581">
        <f>E19*F19</f>
        <v>360</v>
      </c>
      <c r="H19" s="581">
        <f>G19*1.13</f>
        <v>406.79999999999995</v>
      </c>
      <c r="I19" s="581"/>
      <c r="J19" s="590"/>
    </row>
    <row r="20" spans="1:10">
      <c r="A20" s="584"/>
      <c r="B20" s="596" t="s">
        <v>1148</v>
      </c>
      <c r="C20" s="595" t="s">
        <v>1149</v>
      </c>
      <c r="D20" s="595" t="s">
        <v>1150</v>
      </c>
      <c r="E20" s="594">
        <v>150</v>
      </c>
      <c r="F20" s="595">
        <v>15</v>
      </c>
      <c r="G20" s="594">
        <f>E20*F20</f>
        <v>2250</v>
      </c>
      <c r="H20" s="594">
        <f>G20*1.13</f>
        <v>2542.4999999999995</v>
      </c>
      <c r="I20" s="594"/>
      <c r="J20" s="593"/>
    </row>
    <row r="21" spans="1:10">
      <c r="A21" s="584"/>
      <c r="B21" s="583"/>
      <c r="C21" s="582"/>
      <c r="D21" s="582"/>
      <c r="E21" s="581"/>
      <c r="F21" s="582"/>
      <c r="G21" s="581"/>
      <c r="H21" s="581"/>
      <c r="I21" s="581"/>
      <c r="J21" s="590"/>
    </row>
    <row r="22" spans="1:10">
      <c r="A22" s="584"/>
      <c r="B22" s="589" t="s">
        <v>1151</v>
      </c>
      <c r="C22" s="588"/>
      <c r="D22" s="588"/>
      <c r="E22" s="587"/>
      <c r="F22" s="588"/>
      <c r="G22" s="587"/>
      <c r="H22" s="586">
        <f>H18+H19+H20</f>
        <v>3118.7999999999993</v>
      </c>
      <c r="I22" s="586">
        <v>0</v>
      </c>
      <c r="J22" s="585">
        <v>0</v>
      </c>
    </row>
    <row r="23" spans="1:10">
      <c r="A23" s="584"/>
      <c r="B23" s="583"/>
      <c r="C23" s="582"/>
      <c r="D23" s="582"/>
      <c r="E23" s="581"/>
      <c r="F23" s="582"/>
      <c r="G23" s="581"/>
      <c r="H23" s="581"/>
      <c r="I23" s="581"/>
      <c r="J23" s="590"/>
    </row>
    <row r="24" spans="1:10">
      <c r="A24" s="597" t="s">
        <v>1134</v>
      </c>
      <c r="B24" s="583"/>
      <c r="C24" s="582"/>
      <c r="D24" s="582"/>
      <c r="E24" s="581"/>
      <c r="F24" s="582"/>
      <c r="G24" s="581"/>
      <c r="H24" s="582"/>
      <c r="I24" s="581"/>
      <c r="J24" s="590"/>
    </row>
    <row r="25" spans="1:10">
      <c r="A25" s="584"/>
      <c r="B25" s="596" t="s">
        <v>1152</v>
      </c>
      <c r="C25" s="595" t="s">
        <v>1153</v>
      </c>
      <c r="D25" s="595" t="s">
        <v>1154</v>
      </c>
      <c r="E25" s="594">
        <v>1</v>
      </c>
      <c r="F25" s="595">
        <v>200</v>
      </c>
      <c r="G25" s="594">
        <f t="shared" ref="G25:G34" si="0">E25*F25</f>
        <v>200</v>
      </c>
      <c r="H25" s="594">
        <f t="shared" ref="H25:H34" si="1">G25*1.13</f>
        <v>225.99999999999997</v>
      </c>
      <c r="I25" s="594"/>
      <c r="J25" s="593"/>
    </row>
    <row r="26" spans="1:10">
      <c r="A26" s="584"/>
      <c r="B26" s="583" t="s">
        <v>1155</v>
      </c>
      <c r="C26" s="601" t="s">
        <v>1065</v>
      </c>
      <c r="D26" s="601" t="s">
        <v>1156</v>
      </c>
      <c r="E26" s="581">
        <v>500</v>
      </c>
      <c r="F26" s="601">
        <v>1</v>
      </c>
      <c r="G26" s="581">
        <f t="shared" si="0"/>
        <v>500</v>
      </c>
      <c r="H26" s="581">
        <f t="shared" si="1"/>
        <v>565</v>
      </c>
      <c r="I26" s="581"/>
      <c r="J26" s="590"/>
    </row>
    <row r="27" spans="1:10">
      <c r="A27" s="584"/>
      <c r="B27" s="596" t="s">
        <v>1157</v>
      </c>
      <c r="C27" s="595" t="s">
        <v>1158</v>
      </c>
      <c r="D27" s="595" t="s">
        <v>1159</v>
      </c>
      <c r="E27" s="594">
        <v>40</v>
      </c>
      <c r="F27" s="595">
        <v>3</v>
      </c>
      <c r="G27" s="594">
        <f t="shared" si="0"/>
        <v>120</v>
      </c>
      <c r="H27" s="594">
        <f t="shared" si="1"/>
        <v>135.6</v>
      </c>
      <c r="I27" s="594"/>
      <c r="J27" s="593"/>
    </row>
    <row r="28" spans="1:10">
      <c r="A28" s="584"/>
      <c r="B28" s="583" t="s">
        <v>1160</v>
      </c>
      <c r="C28" s="601" t="s">
        <v>458</v>
      </c>
      <c r="D28" s="601" t="s">
        <v>878</v>
      </c>
      <c r="E28" s="581">
        <v>1</v>
      </c>
      <c r="F28" s="601">
        <v>20</v>
      </c>
      <c r="G28" s="581">
        <f t="shared" si="0"/>
        <v>20</v>
      </c>
      <c r="H28" s="581">
        <f t="shared" si="1"/>
        <v>22.599999999999998</v>
      </c>
      <c r="I28" s="581"/>
      <c r="J28" s="590"/>
    </row>
    <row r="29" spans="1:10">
      <c r="A29" s="584"/>
      <c r="B29" s="596" t="s">
        <v>1161</v>
      </c>
      <c r="C29" s="595" t="s">
        <v>1162</v>
      </c>
      <c r="D29" s="595" t="s">
        <v>1163</v>
      </c>
      <c r="E29" s="594">
        <v>60</v>
      </c>
      <c r="F29" s="595">
        <v>1</v>
      </c>
      <c r="G29" s="594">
        <f t="shared" si="0"/>
        <v>60</v>
      </c>
      <c r="H29" s="594">
        <f t="shared" si="1"/>
        <v>67.8</v>
      </c>
      <c r="I29" s="594"/>
      <c r="J29" s="593"/>
    </row>
    <row r="30" spans="1:10">
      <c r="A30" s="584"/>
      <c r="B30" s="583" t="s">
        <v>1164</v>
      </c>
      <c r="C30" s="601" t="s">
        <v>1162</v>
      </c>
      <c r="D30" s="601" t="s">
        <v>1165</v>
      </c>
      <c r="E30" s="581">
        <v>60</v>
      </c>
      <c r="F30" s="601">
        <v>1</v>
      </c>
      <c r="G30" s="581">
        <f t="shared" si="0"/>
        <v>60</v>
      </c>
      <c r="H30" s="581">
        <f t="shared" si="1"/>
        <v>67.8</v>
      </c>
      <c r="I30" s="581"/>
      <c r="J30" s="590"/>
    </row>
    <row r="31" spans="1:10">
      <c r="A31" s="584"/>
      <c r="B31" s="596" t="s">
        <v>1166</v>
      </c>
      <c r="C31" s="595" t="s">
        <v>1167</v>
      </c>
      <c r="D31" s="595" t="s">
        <v>830</v>
      </c>
      <c r="E31" s="594">
        <v>10</v>
      </c>
      <c r="F31" s="595">
        <v>216</v>
      </c>
      <c r="G31" s="594">
        <f t="shared" si="0"/>
        <v>2160</v>
      </c>
      <c r="H31" s="594">
        <f t="shared" si="1"/>
        <v>2440.7999999999997</v>
      </c>
      <c r="I31" s="594"/>
      <c r="J31" s="593"/>
    </row>
    <row r="32" spans="1:10">
      <c r="A32" s="584"/>
      <c r="B32" s="583" t="s">
        <v>1168</v>
      </c>
      <c r="C32" s="601" t="s">
        <v>1169</v>
      </c>
      <c r="D32" s="601" t="s">
        <v>830</v>
      </c>
      <c r="E32" s="581">
        <v>15</v>
      </c>
      <c r="F32" s="601">
        <v>216</v>
      </c>
      <c r="G32" s="581">
        <f t="shared" si="0"/>
        <v>3240</v>
      </c>
      <c r="H32" s="581">
        <f t="shared" si="1"/>
        <v>3661.2</v>
      </c>
      <c r="I32" s="581"/>
      <c r="J32" s="590"/>
    </row>
    <row r="33" spans="1:10">
      <c r="A33" s="584"/>
      <c r="B33" s="596" t="s">
        <v>1170</v>
      </c>
      <c r="C33" s="595" t="s">
        <v>1171</v>
      </c>
      <c r="D33" s="595" t="s">
        <v>1172</v>
      </c>
      <c r="E33" s="594">
        <v>15</v>
      </c>
      <c r="F33" s="595">
        <v>15</v>
      </c>
      <c r="G33" s="594">
        <f t="shared" si="0"/>
        <v>225</v>
      </c>
      <c r="H33" s="594">
        <f t="shared" si="1"/>
        <v>254.24999999999997</v>
      </c>
      <c r="I33" s="594"/>
      <c r="J33" s="593"/>
    </row>
    <row r="34" spans="1:10">
      <c r="A34" s="584"/>
      <c r="B34" s="583" t="s">
        <v>1173</v>
      </c>
      <c r="C34" s="601" t="s">
        <v>289</v>
      </c>
      <c r="D34" s="601" t="s">
        <v>1174</v>
      </c>
      <c r="E34" s="604">
        <v>20</v>
      </c>
      <c r="F34" s="601">
        <v>10</v>
      </c>
      <c r="G34" s="604">
        <f t="shared" si="0"/>
        <v>200</v>
      </c>
      <c r="H34" s="604">
        <f t="shared" si="1"/>
        <v>225.99999999999997</v>
      </c>
      <c r="I34" s="604"/>
      <c r="J34" s="603"/>
    </row>
    <row r="35" spans="1:10">
      <c r="A35" s="584"/>
      <c r="B35" s="583"/>
      <c r="C35" s="582"/>
      <c r="D35" s="582"/>
      <c r="E35" s="581"/>
      <c r="F35" s="582"/>
      <c r="G35" s="581"/>
      <c r="H35" s="582"/>
      <c r="I35" s="581"/>
      <c r="J35" s="590"/>
    </row>
    <row r="36" spans="1:10">
      <c r="A36" s="584"/>
      <c r="B36" s="589" t="s">
        <v>1175</v>
      </c>
      <c r="C36" s="588"/>
      <c r="D36" s="591"/>
      <c r="E36" s="586"/>
      <c r="F36" s="591"/>
      <c r="G36" s="586"/>
      <c r="H36" s="586">
        <f>SUM(H25:H34)</f>
        <v>7667.0499999999993</v>
      </c>
      <c r="I36" s="586">
        <v>0</v>
      </c>
      <c r="J36" s="585">
        <v>0</v>
      </c>
    </row>
    <row r="37" spans="1:10">
      <c r="A37" s="584"/>
      <c r="B37" s="583"/>
      <c r="C37" s="582"/>
      <c r="D37" s="582"/>
      <c r="E37" s="581"/>
      <c r="F37" s="582"/>
      <c r="G37" s="581"/>
      <c r="H37" s="582"/>
      <c r="I37" s="581"/>
      <c r="J37" s="590"/>
    </row>
    <row r="38" spans="1:10">
      <c r="A38" s="597" t="s">
        <v>1176</v>
      </c>
      <c r="B38" s="583"/>
      <c r="C38" s="582"/>
      <c r="D38" s="582"/>
      <c r="E38" s="581"/>
      <c r="F38" s="582"/>
      <c r="G38" s="581"/>
      <c r="H38" s="582"/>
      <c r="I38" s="581"/>
      <c r="J38" s="590"/>
    </row>
    <row r="39" spans="1:10">
      <c r="A39" s="597"/>
      <c r="B39" s="596" t="s">
        <v>1177</v>
      </c>
      <c r="C39" s="595" t="s">
        <v>1178</v>
      </c>
      <c r="D39" s="595" t="s">
        <v>1179</v>
      </c>
      <c r="E39" s="594">
        <v>19.5</v>
      </c>
      <c r="F39" s="595">
        <v>20</v>
      </c>
      <c r="G39" s="594">
        <f>E39*F39</f>
        <v>390</v>
      </c>
      <c r="H39" s="594">
        <f>G39*1.13</f>
        <v>440.69999999999993</v>
      </c>
      <c r="I39" s="594"/>
      <c r="J39" s="593"/>
    </row>
    <row r="40" spans="1:10">
      <c r="A40" s="584"/>
      <c r="B40" s="583" t="s">
        <v>1180</v>
      </c>
      <c r="C40" s="582" t="s">
        <v>1178</v>
      </c>
      <c r="D40" s="582" t="s">
        <v>1181</v>
      </c>
      <c r="E40" s="581">
        <v>19.5</v>
      </c>
      <c r="F40" s="582">
        <v>20</v>
      </c>
      <c r="G40" s="581">
        <f>E40*F40</f>
        <v>390</v>
      </c>
      <c r="H40" s="581">
        <f>G40*1.13</f>
        <v>440.69999999999993</v>
      </c>
      <c r="I40" s="581"/>
      <c r="J40" s="590"/>
    </row>
    <row r="41" spans="1:10">
      <c r="A41" s="584"/>
      <c r="B41" s="596" t="s">
        <v>1182</v>
      </c>
      <c r="C41" s="595" t="s">
        <v>1178</v>
      </c>
      <c r="D41" s="572" t="s">
        <v>1183</v>
      </c>
      <c r="E41" s="594">
        <v>19.5</v>
      </c>
      <c r="F41" s="595">
        <v>20</v>
      </c>
      <c r="G41" s="594">
        <f>E41*F41</f>
        <v>390</v>
      </c>
      <c r="H41" s="594">
        <f>G41*1.13</f>
        <v>440.69999999999993</v>
      </c>
      <c r="I41" s="594"/>
      <c r="J41" s="593"/>
    </row>
    <row r="42" spans="1:10">
      <c r="A42" s="584"/>
      <c r="B42" s="596" t="s">
        <v>1184</v>
      </c>
      <c r="C42" s="572" t="s">
        <v>1178</v>
      </c>
      <c r="D42" s="572" t="s">
        <v>1185</v>
      </c>
      <c r="E42" s="594">
        <v>19.5</v>
      </c>
      <c r="F42" s="572">
        <v>20</v>
      </c>
      <c r="G42" s="594">
        <f t="shared" ref="G42:G44" si="2">E42*F42</f>
        <v>390</v>
      </c>
      <c r="H42" s="594">
        <f t="shared" ref="H42:H44" si="3">G42*1.13</f>
        <v>440.69999999999993</v>
      </c>
      <c r="I42" s="572"/>
      <c r="J42" s="572"/>
    </row>
    <row r="43" spans="1:10">
      <c r="A43" s="584"/>
      <c r="B43" s="596" t="s">
        <v>1186</v>
      </c>
      <c r="C43" s="572" t="s">
        <v>1178</v>
      </c>
      <c r="D43" s="572" t="s">
        <v>1187</v>
      </c>
      <c r="E43" s="594">
        <v>19.5</v>
      </c>
      <c r="F43" s="572">
        <v>5</v>
      </c>
      <c r="G43" s="594">
        <f t="shared" si="2"/>
        <v>97.5</v>
      </c>
      <c r="H43" s="594">
        <f t="shared" si="3"/>
        <v>110.17499999999998</v>
      </c>
      <c r="I43" s="572"/>
      <c r="J43" s="572"/>
    </row>
    <row r="44" spans="1:10">
      <c r="A44" s="584"/>
      <c r="B44" s="596" t="s">
        <v>1188</v>
      </c>
      <c r="C44" s="572" t="s">
        <v>1178</v>
      </c>
      <c r="D44" s="595" t="s">
        <v>1189</v>
      </c>
      <c r="E44" s="594">
        <v>19.5</v>
      </c>
      <c r="F44" s="572">
        <v>5</v>
      </c>
      <c r="G44" s="594">
        <f t="shared" si="2"/>
        <v>97.5</v>
      </c>
      <c r="H44" s="594">
        <f t="shared" si="3"/>
        <v>110.17499999999998</v>
      </c>
      <c r="I44" s="572"/>
      <c r="J44" s="572"/>
    </row>
    <row r="45" spans="1:10">
      <c r="A45" s="584"/>
      <c r="B45" s="572"/>
      <c r="E45" s="572"/>
      <c r="G45" s="572"/>
      <c r="I45" s="572"/>
      <c r="J45" s="572"/>
    </row>
    <row r="46" spans="1:10">
      <c r="A46" s="584"/>
      <c r="B46" s="605"/>
      <c r="C46" s="601"/>
      <c r="D46" s="601"/>
      <c r="E46" s="604"/>
      <c r="F46" s="601"/>
      <c r="G46" s="604"/>
      <c r="H46" s="604"/>
      <c r="I46" s="604"/>
      <c r="J46" s="603"/>
    </row>
    <row r="47" spans="1:10">
      <c r="A47" s="584"/>
      <c r="B47" s="602" t="s">
        <v>1190</v>
      </c>
      <c r="C47" s="588"/>
      <c r="D47" s="591"/>
      <c r="E47" s="586"/>
      <c r="F47" s="591"/>
      <c r="G47" s="586"/>
      <c r="H47" s="586">
        <f>SUM(H39:H44)</f>
        <v>1983.1499999999996</v>
      </c>
      <c r="I47" s="586">
        <v>0</v>
      </c>
      <c r="J47" s="585">
        <v>0</v>
      </c>
    </row>
    <row r="48" spans="1:10">
      <c r="A48" s="584"/>
      <c r="B48" s="583"/>
      <c r="C48" s="601"/>
      <c r="D48" s="582"/>
      <c r="E48" s="581"/>
      <c r="F48" s="582"/>
      <c r="G48" s="581"/>
      <c r="H48" s="581"/>
      <c r="I48" s="581"/>
      <c r="J48" s="590"/>
    </row>
    <row r="49" spans="1:10">
      <c r="A49" s="597" t="s">
        <v>1191</v>
      </c>
      <c r="B49" s="583"/>
      <c r="C49" s="582"/>
      <c r="D49" s="582"/>
      <c r="E49" s="581"/>
      <c r="F49" s="582"/>
      <c r="G49" s="581"/>
      <c r="H49" s="582"/>
      <c r="I49" s="581"/>
      <c r="J49" s="590"/>
    </row>
    <row r="50" spans="1:10">
      <c r="A50" s="584"/>
      <c r="B50" s="596" t="s">
        <v>1192</v>
      </c>
      <c r="C50" s="595" t="s">
        <v>1162</v>
      </c>
      <c r="D50" s="595" t="s">
        <v>886</v>
      </c>
      <c r="E50" s="594">
        <v>60</v>
      </c>
      <c r="F50" s="595">
        <v>1</v>
      </c>
      <c r="G50" s="594">
        <f>F50*E50</f>
        <v>60</v>
      </c>
      <c r="H50" s="594">
        <f>G50*1.13</f>
        <v>67.8</v>
      </c>
      <c r="I50" s="594"/>
      <c r="J50" s="593"/>
    </row>
    <row r="51" spans="1:10">
      <c r="A51" s="584"/>
      <c r="B51" s="583" t="s">
        <v>1193</v>
      </c>
      <c r="C51" s="601" t="s">
        <v>1162</v>
      </c>
      <c r="D51" s="582" t="s">
        <v>900</v>
      </c>
      <c r="E51" s="581">
        <v>90</v>
      </c>
      <c r="F51" s="601">
        <v>3</v>
      </c>
      <c r="G51" s="581">
        <f>F51*E51</f>
        <v>270</v>
      </c>
      <c r="H51" s="581">
        <f>G51*1.13</f>
        <v>305.09999999999997</v>
      </c>
      <c r="I51" s="581"/>
      <c r="J51" s="590"/>
    </row>
    <row r="52" spans="1:10">
      <c r="A52" s="584"/>
      <c r="B52" s="596" t="s">
        <v>1194</v>
      </c>
      <c r="C52" s="595" t="s">
        <v>1162</v>
      </c>
      <c r="D52" s="595" t="s">
        <v>898</v>
      </c>
      <c r="E52" s="594">
        <v>36</v>
      </c>
      <c r="F52" s="595">
        <v>2</v>
      </c>
      <c r="G52" s="594">
        <f>F52*E52</f>
        <v>72</v>
      </c>
      <c r="H52" s="594">
        <f>G52*1.13</f>
        <v>81.359999999999985</v>
      </c>
      <c r="I52" s="594"/>
      <c r="J52" s="593"/>
    </row>
    <row r="53" spans="1:10">
      <c r="A53" s="584"/>
      <c r="B53" s="583"/>
      <c r="C53" s="601"/>
      <c r="D53" s="601"/>
      <c r="E53" s="604"/>
      <c r="F53" s="601"/>
      <c r="G53" s="604"/>
      <c r="H53" s="604"/>
      <c r="I53" s="604"/>
      <c r="J53" s="603"/>
    </row>
    <row r="54" spans="1:10">
      <c r="A54" s="584"/>
      <c r="B54" s="602" t="s">
        <v>1195</v>
      </c>
      <c r="C54" s="588"/>
      <c r="D54" s="591"/>
      <c r="E54" s="586"/>
      <c r="F54" s="591"/>
      <c r="G54" s="586"/>
      <c r="H54" s="586">
        <f>H50+H51+H52</f>
        <v>454.26</v>
      </c>
      <c r="I54" s="586">
        <v>0</v>
      </c>
      <c r="J54" s="585">
        <v>0</v>
      </c>
    </row>
    <row r="55" spans="1:10">
      <c r="A55" s="584"/>
      <c r="B55" s="583"/>
      <c r="C55" s="601"/>
      <c r="D55" s="582"/>
      <c r="E55" s="581"/>
      <c r="F55" s="582"/>
      <c r="G55" s="581"/>
      <c r="H55" s="581"/>
      <c r="I55" s="581"/>
      <c r="J55" s="590"/>
    </row>
    <row r="56" spans="1:10">
      <c r="A56" s="597" t="s">
        <v>1196</v>
      </c>
      <c r="B56" s="583"/>
      <c r="C56" s="582"/>
      <c r="D56" s="582"/>
      <c r="E56" s="581"/>
      <c r="F56" s="582"/>
      <c r="G56" s="581"/>
      <c r="H56" s="582"/>
      <c r="I56" s="581"/>
      <c r="J56" s="590"/>
    </row>
    <row r="57" spans="1:10">
      <c r="A57" s="584"/>
      <c r="B57" s="596" t="s">
        <v>1197</v>
      </c>
      <c r="C57" s="595" t="s">
        <v>1162</v>
      </c>
      <c r="D57" s="595" t="s">
        <v>898</v>
      </c>
      <c r="E57" s="594">
        <v>36</v>
      </c>
      <c r="F57" s="595">
        <v>2</v>
      </c>
      <c r="G57" s="594">
        <f>E57*F57</f>
        <v>72</v>
      </c>
      <c r="H57" s="594">
        <f>G57*1.13</f>
        <v>81.359999999999985</v>
      </c>
      <c r="I57" s="594"/>
      <c r="J57" s="593"/>
    </row>
    <row r="58" spans="1:10">
      <c r="A58" s="584"/>
      <c r="B58" s="583" t="s">
        <v>1198</v>
      </c>
      <c r="C58" s="582" t="s">
        <v>289</v>
      </c>
      <c r="D58" s="582" t="s">
        <v>1199</v>
      </c>
      <c r="E58" s="581">
        <v>14</v>
      </c>
      <c r="F58" s="582">
        <v>5</v>
      </c>
      <c r="G58" s="581">
        <f>E58*F58</f>
        <v>70</v>
      </c>
      <c r="H58" s="581">
        <f>G58*1.13</f>
        <v>79.099999999999994</v>
      </c>
      <c r="I58" s="581"/>
      <c r="J58" s="590"/>
    </row>
    <row r="59" spans="1:10">
      <c r="A59" s="584"/>
      <c r="B59" s="583"/>
      <c r="C59" s="582"/>
      <c r="D59" s="582"/>
      <c r="E59" s="581"/>
      <c r="F59" s="582"/>
      <c r="G59" s="581"/>
      <c r="H59" s="581"/>
      <c r="I59" s="581"/>
      <c r="J59" s="590"/>
    </row>
    <row r="60" spans="1:10">
      <c r="A60" s="584"/>
      <c r="B60" s="589" t="s">
        <v>1200</v>
      </c>
      <c r="C60" s="588"/>
      <c r="D60" s="591"/>
      <c r="E60" s="586"/>
      <c r="F60" s="591"/>
      <c r="G60" s="586"/>
      <c r="H60" s="586">
        <f>H57+H58</f>
        <v>160.45999999999998</v>
      </c>
      <c r="I60" s="586">
        <v>0</v>
      </c>
      <c r="J60" s="585">
        <v>0</v>
      </c>
    </row>
    <row r="61" spans="1:10">
      <c r="A61" s="584"/>
      <c r="B61" s="583"/>
      <c r="C61" s="600"/>
      <c r="D61" s="600"/>
      <c r="E61" s="599"/>
      <c r="F61" s="600"/>
      <c r="G61" s="599"/>
      <c r="H61" s="599"/>
      <c r="I61" s="599"/>
      <c r="J61" s="598"/>
    </row>
    <row r="62" spans="1:10">
      <c r="A62" s="597" t="s">
        <v>1201</v>
      </c>
      <c r="B62" s="583"/>
      <c r="C62" s="582"/>
      <c r="D62" s="582"/>
      <c r="E62" s="581"/>
      <c r="F62" s="582"/>
      <c r="G62" s="581"/>
      <c r="H62" s="582"/>
      <c r="I62" s="581"/>
      <c r="J62" s="590"/>
    </row>
    <row r="63" spans="1:10">
      <c r="A63" s="584"/>
      <c r="B63" s="596" t="s">
        <v>1202</v>
      </c>
      <c r="C63" s="595" t="s">
        <v>1065</v>
      </c>
      <c r="D63" s="595" t="s">
        <v>1203</v>
      </c>
      <c r="E63" s="594">
        <v>400</v>
      </c>
      <c r="F63" s="595">
        <v>1</v>
      </c>
      <c r="G63" s="594">
        <f>E63*F63</f>
        <v>400</v>
      </c>
      <c r="H63" s="594">
        <f>G63*1.13</f>
        <v>451.99999999999994</v>
      </c>
      <c r="I63" s="594"/>
      <c r="J63" s="593"/>
    </row>
    <row r="64" spans="1:10">
      <c r="A64" s="584"/>
      <c r="B64" s="592" t="s">
        <v>1204</v>
      </c>
      <c r="C64" s="582" t="s">
        <v>753</v>
      </c>
      <c r="D64" s="582" t="s">
        <v>289</v>
      </c>
      <c r="E64" s="581">
        <v>20</v>
      </c>
      <c r="F64" s="582">
        <v>10</v>
      </c>
      <c r="G64" s="581">
        <f>E64*F64</f>
        <v>200</v>
      </c>
      <c r="H64" s="581">
        <f>G64*1.13</f>
        <v>225.99999999999997</v>
      </c>
      <c r="I64" s="581"/>
      <c r="J64" s="590"/>
    </row>
    <row r="65" spans="1:10">
      <c r="A65" s="584"/>
      <c r="B65" s="596" t="s">
        <v>1205</v>
      </c>
      <c r="C65" s="595" t="s">
        <v>1206</v>
      </c>
      <c r="D65" s="595" t="s">
        <v>1207</v>
      </c>
      <c r="E65" s="594">
        <v>4</v>
      </c>
      <c r="F65" s="595">
        <v>10</v>
      </c>
      <c r="G65" s="594">
        <f>E65*F65</f>
        <v>40</v>
      </c>
      <c r="H65" s="594">
        <f>G65*1.13</f>
        <v>45.199999999999996</v>
      </c>
      <c r="I65" s="594"/>
      <c r="J65" s="593"/>
    </row>
    <row r="66" spans="1:10">
      <c r="A66" s="584"/>
      <c r="B66" s="592" t="s">
        <v>1208</v>
      </c>
      <c r="C66" s="582" t="s">
        <v>522</v>
      </c>
      <c r="D66" s="582" t="s">
        <v>1209</v>
      </c>
      <c r="E66" s="581">
        <v>8</v>
      </c>
      <c r="F66" s="582">
        <v>20</v>
      </c>
      <c r="G66" s="581">
        <f>E66*F66</f>
        <v>160</v>
      </c>
      <c r="H66" s="581">
        <f>G66*1.13</f>
        <v>180.79999999999998</v>
      </c>
      <c r="I66" s="581"/>
      <c r="J66" s="590"/>
    </row>
    <row r="67" spans="1:10">
      <c r="A67" s="584"/>
      <c r="B67" s="583"/>
      <c r="C67" s="582"/>
      <c r="D67" s="582"/>
      <c r="E67" s="581"/>
      <c r="F67" s="582"/>
      <c r="G67" s="581"/>
      <c r="H67" s="582"/>
      <c r="I67" s="581"/>
      <c r="J67" s="590"/>
    </row>
    <row r="68" spans="1:10">
      <c r="A68" s="584"/>
      <c r="B68" s="589" t="s">
        <v>1210</v>
      </c>
      <c r="C68" s="588"/>
      <c r="D68" s="591"/>
      <c r="E68" s="586"/>
      <c r="F68" s="591"/>
      <c r="G68" s="586"/>
      <c r="H68" s="586">
        <f>SUM(H63:H66)</f>
        <v>903.99999999999989</v>
      </c>
      <c r="I68" s="586">
        <v>0</v>
      </c>
      <c r="J68" s="585">
        <v>0</v>
      </c>
    </row>
    <row r="69" spans="1:10">
      <c r="A69" s="584"/>
      <c r="B69" s="583"/>
      <c r="C69" s="582"/>
      <c r="D69" s="582"/>
      <c r="E69" s="581"/>
      <c r="F69" s="582"/>
      <c r="G69" s="581"/>
      <c r="H69" s="582"/>
      <c r="I69" s="581"/>
      <c r="J69" s="590"/>
    </row>
    <row r="70" spans="1:10">
      <c r="A70" s="584"/>
      <c r="B70" s="583"/>
      <c r="C70" s="589" t="s">
        <v>85</v>
      </c>
      <c r="D70" s="588"/>
      <c r="E70" s="587"/>
      <c r="F70" s="588"/>
      <c r="G70" s="587"/>
      <c r="H70" s="586">
        <f>H15+H22+H36+H47+H54+H60+H68</f>
        <v>14739.719999999998</v>
      </c>
      <c r="I70" s="586">
        <v>0</v>
      </c>
      <c r="J70" s="585">
        <v>0</v>
      </c>
    </row>
    <row r="71" spans="1:10">
      <c r="A71" s="584"/>
      <c r="B71" s="583"/>
      <c r="C71" s="582"/>
      <c r="D71" s="582"/>
      <c r="E71" s="582"/>
      <c r="F71" s="582"/>
      <c r="G71" s="582"/>
      <c r="H71" s="582"/>
      <c r="I71" s="581"/>
      <c r="J71" s="580"/>
    </row>
    <row r="72" spans="1:10">
      <c r="A72" s="1197" t="s">
        <v>86</v>
      </c>
      <c r="B72" s="1198"/>
      <c r="C72" s="1198"/>
      <c r="D72" s="120"/>
      <c r="E72" s="120"/>
      <c r="F72" s="121"/>
      <c r="G72" s="120"/>
      <c r="H72" s="120"/>
      <c r="I72" s="120"/>
      <c r="J72" s="119"/>
    </row>
    <row r="73" spans="1:10">
      <c r="A73" s="579"/>
      <c r="B73" s="578" t="s">
        <v>87</v>
      </c>
      <c r="C73" s="118"/>
      <c r="D73" s="117"/>
      <c r="E73" s="117"/>
      <c r="F73" s="117"/>
      <c r="G73" s="117"/>
      <c r="H73" s="117">
        <f>H9</f>
        <v>4520</v>
      </c>
      <c r="I73" s="117">
        <f>I23</f>
        <v>0</v>
      </c>
      <c r="J73" s="116">
        <f>J23</f>
        <v>0</v>
      </c>
    </row>
    <row r="74" spans="1:10">
      <c r="A74" s="115"/>
      <c r="B74" s="577" t="s">
        <v>88</v>
      </c>
      <c r="C74" s="114"/>
      <c r="D74" s="113"/>
      <c r="E74" s="113"/>
      <c r="F74" s="113"/>
      <c r="G74" s="113"/>
      <c r="H74" s="113">
        <f>H70</f>
        <v>14739.719999999998</v>
      </c>
      <c r="I74" s="113">
        <f>I70</f>
        <v>0</v>
      </c>
      <c r="J74" s="112">
        <f>J70</f>
        <v>0</v>
      </c>
    </row>
    <row r="75" spans="1:10">
      <c r="A75" s="576"/>
      <c r="B75" s="575" t="s">
        <v>89</v>
      </c>
      <c r="C75" s="110"/>
      <c r="D75" s="109"/>
      <c r="E75" s="109"/>
      <c r="F75" s="109"/>
      <c r="G75" s="109"/>
      <c r="H75" s="109">
        <f>H73-H74</f>
        <v>-10219.719999999998</v>
      </c>
      <c r="I75" s="109">
        <f>I73-I74</f>
        <v>0</v>
      </c>
      <c r="J75" s="108">
        <f>J73-J74</f>
        <v>0</v>
      </c>
    </row>
  </sheetData>
  <mergeCells count="3">
    <mergeCell ref="A1:J1"/>
    <mergeCell ref="A3:C3"/>
    <mergeCell ref="A72:C72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="70" zoomScaleNormal="70" zoomScalePageLayoutView="70" workbookViewId="0">
      <pane xSplit="3" ySplit="6" topLeftCell="E9" activePane="bottomRight" state="frozen"/>
      <selection pane="topRight" activeCell="C1" sqref="C1"/>
      <selection pane="bottomLeft" activeCell="A4" sqref="A4"/>
      <selection pane="bottomRight" activeCell="L19" sqref="L19"/>
    </sheetView>
  </sheetViews>
  <sheetFormatPr defaultColWidth="8.85546875" defaultRowHeight="17.25"/>
  <cols>
    <col min="1" max="2" width="13.85546875" style="615" customWidth="1"/>
    <col min="3" max="3" width="42.85546875" style="615" bestFit="1" customWidth="1"/>
    <col min="4" max="4" width="28.140625" style="619" customWidth="1"/>
    <col min="5" max="5" width="28.140625" style="617" customWidth="1"/>
    <col min="6" max="6" width="15.28515625" style="618" customWidth="1"/>
    <col min="7" max="7" width="17.42578125" style="617" customWidth="1"/>
    <col min="8" max="8" width="18.140625" style="617" customWidth="1"/>
    <col min="9" max="9" width="22.42578125" style="617" customWidth="1"/>
    <col min="10" max="10" width="23" style="617" customWidth="1"/>
    <col min="11" max="11" width="12" style="616" customWidth="1"/>
    <col min="12" max="12" width="11.28515625" style="616" customWidth="1"/>
    <col min="13" max="13" width="8.85546875" style="615"/>
    <col min="14" max="14" width="10.140625" style="615" bestFit="1" customWidth="1"/>
    <col min="15" max="15" width="14.28515625" style="615" customWidth="1"/>
    <col min="16" max="16384" width="8.85546875" style="615"/>
  </cols>
  <sheetData>
    <row r="1" spans="1:12" s="714" customFormat="1" ht="38.25">
      <c r="A1" s="725"/>
      <c r="B1" s="724"/>
      <c r="C1" s="723"/>
      <c r="D1" s="1245" t="s">
        <v>1211</v>
      </c>
      <c r="E1" s="1246"/>
      <c r="F1" s="1246"/>
      <c r="G1" s="1246"/>
      <c r="H1" s="1246"/>
      <c r="I1" s="1246"/>
      <c r="J1" s="1247"/>
    </row>
    <row r="2" spans="1:12" s="714" customFormat="1" ht="38.25">
      <c r="A2" s="722"/>
      <c r="B2" s="721"/>
      <c r="C2" s="721"/>
      <c r="D2" s="1248"/>
      <c r="E2" s="1249"/>
      <c r="F2" s="1249"/>
      <c r="G2" s="1249"/>
      <c r="H2" s="1249"/>
      <c r="I2" s="1249"/>
      <c r="J2" s="1250"/>
    </row>
    <row r="3" spans="1:12" s="714" customFormat="1" ht="38.25">
      <c r="A3" s="722"/>
      <c r="B3" s="721"/>
      <c r="C3" s="721"/>
      <c r="D3" s="1248"/>
      <c r="E3" s="1249"/>
      <c r="F3" s="1249"/>
      <c r="G3" s="1249"/>
      <c r="H3" s="1249"/>
      <c r="I3" s="1249"/>
      <c r="J3" s="1250"/>
    </row>
    <row r="4" spans="1:12" s="714" customFormat="1" ht="38.25">
      <c r="A4" s="720"/>
      <c r="B4" s="719"/>
      <c r="C4" s="719"/>
      <c r="D4" s="1251"/>
      <c r="E4" s="1252"/>
      <c r="F4" s="1252"/>
      <c r="G4" s="1252"/>
      <c r="H4" s="1252"/>
      <c r="I4" s="1252"/>
      <c r="J4" s="1253"/>
    </row>
    <row r="5" spans="1:12" s="714" customFormat="1">
      <c r="A5" s="1254"/>
      <c r="B5" s="1255"/>
      <c r="C5" s="1256"/>
      <c r="D5" s="1257"/>
      <c r="E5" s="1258"/>
      <c r="F5" s="718"/>
      <c r="G5" s="717"/>
      <c r="H5" s="717"/>
      <c r="I5" s="717"/>
      <c r="J5" s="716"/>
      <c r="K5" s="715"/>
      <c r="L5" s="715"/>
    </row>
    <row r="6" spans="1:12" s="704" customFormat="1">
      <c r="A6" s="713"/>
      <c r="B6" s="712" t="s">
        <v>91</v>
      </c>
      <c r="C6" s="711" t="s">
        <v>92</v>
      </c>
      <c r="D6" s="710" t="s">
        <v>93</v>
      </c>
      <c r="E6" s="709" t="s">
        <v>94</v>
      </c>
      <c r="F6" s="708" t="s">
        <v>95</v>
      </c>
      <c r="G6" s="707" t="s">
        <v>96</v>
      </c>
      <c r="H6" s="707" t="s">
        <v>97</v>
      </c>
      <c r="I6" s="707" t="s">
        <v>276</v>
      </c>
      <c r="J6" s="706" t="s">
        <v>277</v>
      </c>
      <c r="K6" s="705"/>
      <c r="L6" s="705"/>
    </row>
    <row r="7" spans="1:12" s="616" customFormat="1">
      <c r="A7" s="703"/>
      <c r="B7" s="702"/>
      <c r="C7" s="702"/>
      <c r="D7" s="700"/>
      <c r="E7" s="700"/>
      <c r="F7" s="701"/>
      <c r="G7" s="700"/>
      <c r="H7" s="700"/>
      <c r="I7" s="700"/>
      <c r="J7" s="699"/>
    </row>
    <row r="8" spans="1:12">
      <c r="A8" s="1243" t="s">
        <v>7</v>
      </c>
      <c r="B8" s="1244"/>
      <c r="C8" s="1244"/>
      <c r="D8" s="632"/>
      <c r="E8" s="632"/>
      <c r="F8" s="633"/>
      <c r="G8" s="632"/>
      <c r="H8" s="632"/>
      <c r="I8" s="632"/>
      <c r="J8" s="631"/>
    </row>
    <row r="9" spans="1:12">
      <c r="A9" s="627"/>
      <c r="B9" s="626"/>
      <c r="C9" s="626"/>
      <c r="D9" s="625"/>
      <c r="E9" s="625"/>
      <c r="F9" s="634"/>
      <c r="G9" s="625"/>
      <c r="H9" s="625"/>
      <c r="I9" s="625"/>
      <c r="J9" s="624"/>
    </row>
    <row r="10" spans="1:12">
      <c r="A10" s="627"/>
      <c r="B10" s="626"/>
      <c r="C10" s="626" t="s">
        <v>46</v>
      </c>
      <c r="D10" s="625"/>
      <c r="E10" s="625"/>
      <c r="F10" s="634"/>
      <c r="G10" s="625"/>
      <c r="H10" s="625">
        <v>0</v>
      </c>
      <c r="I10" s="625">
        <v>0</v>
      </c>
      <c r="J10" s="624">
        <v>0</v>
      </c>
    </row>
    <row r="11" spans="1:12">
      <c r="A11" s="627"/>
      <c r="B11" s="626"/>
      <c r="C11" s="626"/>
      <c r="D11" s="625"/>
      <c r="E11" s="625"/>
      <c r="F11" s="634"/>
      <c r="G11" s="625"/>
      <c r="H11" s="625"/>
      <c r="I11" s="625"/>
      <c r="J11" s="624"/>
    </row>
    <row r="12" spans="1:12">
      <c r="A12" s="1243" t="s">
        <v>47</v>
      </c>
      <c r="B12" s="1244"/>
      <c r="C12" s="1244"/>
      <c r="D12" s="632"/>
      <c r="E12" s="632"/>
      <c r="F12" s="633"/>
      <c r="G12" s="632"/>
      <c r="H12" s="632"/>
      <c r="I12" s="632"/>
      <c r="J12" s="631"/>
    </row>
    <row r="13" spans="1:12">
      <c r="A13" s="627" t="s">
        <v>1212</v>
      </c>
      <c r="B13" s="626"/>
      <c r="C13" s="635"/>
      <c r="D13" s="638"/>
      <c r="E13" s="638"/>
      <c r="F13" s="639"/>
      <c r="G13" s="638"/>
      <c r="H13" s="638"/>
      <c r="I13" s="638"/>
      <c r="J13" s="637"/>
    </row>
    <row r="14" spans="1:12">
      <c r="A14" s="636"/>
      <c r="B14" s="696" t="s">
        <v>1213</v>
      </c>
      <c r="C14" s="680" t="s">
        <v>458</v>
      </c>
      <c r="D14" s="676" t="s">
        <v>1214</v>
      </c>
      <c r="E14" s="676">
        <v>0.4</v>
      </c>
      <c r="F14" s="677">
        <v>15</v>
      </c>
      <c r="G14" s="676">
        <f>E14*F14</f>
        <v>6</v>
      </c>
      <c r="H14" s="676">
        <f>G14</f>
        <v>6</v>
      </c>
      <c r="I14" s="676"/>
      <c r="J14" s="695"/>
    </row>
    <row r="15" spans="1:12">
      <c r="A15" s="650"/>
      <c r="B15" s="694" t="s">
        <v>1215</v>
      </c>
      <c r="C15" s="698" t="s">
        <v>1216</v>
      </c>
      <c r="D15" s="690"/>
      <c r="E15" s="690">
        <v>45</v>
      </c>
      <c r="F15" s="697">
        <v>2</v>
      </c>
      <c r="G15" s="690">
        <v>100</v>
      </c>
      <c r="H15" s="690">
        <f>G15*0.13+G15</f>
        <v>113</v>
      </c>
      <c r="I15" s="690"/>
      <c r="J15" s="689"/>
    </row>
    <row r="16" spans="1:12">
      <c r="A16" s="636"/>
      <c r="B16" s="696" t="s">
        <v>1217</v>
      </c>
      <c r="C16" s="680" t="s">
        <v>1218</v>
      </c>
      <c r="D16" s="676" t="s">
        <v>1219</v>
      </c>
      <c r="E16" s="676">
        <v>60</v>
      </c>
      <c r="F16" s="677">
        <v>2</v>
      </c>
      <c r="G16" s="676">
        <v>130</v>
      </c>
      <c r="H16" s="676">
        <f>G16*0.13+G16</f>
        <v>146.9</v>
      </c>
      <c r="I16" s="676"/>
      <c r="J16" s="695"/>
    </row>
    <row r="17" spans="1:10">
      <c r="A17" s="650"/>
      <c r="B17" s="694" t="s">
        <v>1220</v>
      </c>
      <c r="C17" s="698" t="s">
        <v>894</v>
      </c>
      <c r="D17" s="690" t="s">
        <v>1221</v>
      </c>
      <c r="E17" s="690">
        <v>16</v>
      </c>
      <c r="F17" s="697">
        <v>10</v>
      </c>
      <c r="G17" s="690">
        <v>180</v>
      </c>
      <c r="H17" s="690">
        <f>G17*0.13+G17</f>
        <v>203.4</v>
      </c>
      <c r="I17" s="690">
        <v>190.97</v>
      </c>
      <c r="J17" s="689"/>
    </row>
    <row r="18" spans="1:10">
      <c r="A18" s="636"/>
      <c r="B18" s="696" t="s">
        <v>1222</v>
      </c>
      <c r="C18" s="680" t="s">
        <v>1223</v>
      </c>
      <c r="D18" s="678"/>
      <c r="E18" s="676">
        <v>30</v>
      </c>
      <c r="F18" s="677">
        <v>2</v>
      </c>
      <c r="G18" s="676">
        <f>F18*E18</f>
        <v>60</v>
      </c>
      <c r="H18" s="676">
        <f>G18*0.13+G18</f>
        <v>67.8</v>
      </c>
      <c r="I18" s="676"/>
      <c r="J18" s="695"/>
    </row>
    <row r="19" spans="1:10">
      <c r="A19" s="636"/>
      <c r="B19" s="645" t="s">
        <v>1224</v>
      </c>
      <c r="C19" s="644" t="s">
        <v>1212</v>
      </c>
      <c r="D19" s="642"/>
      <c r="E19" s="642"/>
      <c r="F19" s="643"/>
      <c r="G19" s="642"/>
      <c r="H19" s="642">
        <f>SUM(H14:H18)</f>
        <v>537.09999999999991</v>
      </c>
      <c r="I19" s="642">
        <v>0</v>
      </c>
      <c r="J19" s="641">
        <v>0</v>
      </c>
    </row>
    <row r="20" spans="1:10">
      <c r="A20" s="627"/>
      <c r="B20" s="626"/>
      <c r="C20" s="626"/>
      <c r="D20" s="625"/>
      <c r="E20" s="625"/>
      <c r="F20" s="634"/>
      <c r="G20" s="625"/>
      <c r="H20" s="625"/>
      <c r="I20" s="625"/>
      <c r="J20" s="624"/>
    </row>
    <row r="21" spans="1:10">
      <c r="A21" s="627" t="s">
        <v>1225</v>
      </c>
      <c r="B21" s="626"/>
      <c r="C21" s="635"/>
      <c r="D21" s="638"/>
      <c r="E21" s="638"/>
      <c r="F21" s="639"/>
      <c r="G21" s="638"/>
      <c r="H21" s="638"/>
      <c r="I21" s="638"/>
      <c r="J21" s="637"/>
    </row>
    <row r="22" spans="1:10">
      <c r="A22" s="682"/>
      <c r="B22" s="694" t="s">
        <v>1226</v>
      </c>
      <c r="C22" s="693" t="s">
        <v>289</v>
      </c>
      <c r="D22" s="692" t="s">
        <v>1227</v>
      </c>
      <c r="E22" s="690">
        <v>13.99</v>
      </c>
      <c r="F22" s="691">
        <v>15</v>
      </c>
      <c r="G22" s="690">
        <f>E22*F22</f>
        <v>209.85</v>
      </c>
      <c r="H22" s="690">
        <f>G22*0.13+G22</f>
        <v>237.13049999999998</v>
      </c>
      <c r="I22" s="690"/>
      <c r="J22" s="689"/>
    </row>
    <row r="23" spans="1:10">
      <c r="A23" s="681"/>
      <c r="B23" s="664" t="s">
        <v>1228</v>
      </c>
      <c r="C23" s="688" t="s">
        <v>1206</v>
      </c>
      <c r="D23" s="663" t="s">
        <v>1229</v>
      </c>
      <c r="E23" s="661">
        <v>16</v>
      </c>
      <c r="F23" s="687">
        <v>10</v>
      </c>
      <c r="G23" s="661">
        <f>E23*F23</f>
        <v>160</v>
      </c>
      <c r="H23" s="661">
        <f>G23*0.13+G23</f>
        <v>180.8</v>
      </c>
      <c r="I23" s="661"/>
      <c r="J23" s="660"/>
    </row>
    <row r="24" spans="1:10">
      <c r="A24" s="681"/>
      <c r="B24" s="686" t="s">
        <v>1230</v>
      </c>
      <c r="C24" s="686" t="s">
        <v>1231</v>
      </c>
      <c r="D24" s="685" t="s">
        <v>1232</v>
      </c>
      <c r="E24" s="684">
        <v>20</v>
      </c>
      <c r="F24" s="683">
        <v>5</v>
      </c>
      <c r="G24" s="684">
        <f>E24*F24</f>
        <v>100</v>
      </c>
      <c r="H24" s="684">
        <f>G24</f>
        <v>100</v>
      </c>
      <c r="I24" s="683"/>
      <c r="J24" s="667"/>
    </row>
    <row r="25" spans="1:10">
      <c r="A25" s="636"/>
      <c r="B25" s="645" t="s">
        <v>1224</v>
      </c>
      <c r="C25" s="644" t="str">
        <f>A21</f>
        <v>RECRUITMENT OFFICER</v>
      </c>
      <c r="D25" s="642"/>
      <c r="E25" s="642"/>
      <c r="F25" s="643"/>
      <c r="G25" s="642"/>
      <c r="H25" s="642">
        <f>SUM(H22:H24)</f>
        <v>517.93049999999994</v>
      </c>
      <c r="I25" s="642">
        <v>0</v>
      </c>
      <c r="J25" s="641">
        <v>0</v>
      </c>
    </row>
    <row r="26" spans="1:10">
      <c r="A26" s="636"/>
      <c r="B26" s="635"/>
      <c r="C26" s="635"/>
      <c r="D26" s="638"/>
      <c r="E26" s="638"/>
      <c r="F26" s="639"/>
      <c r="G26" s="638"/>
      <c r="H26" s="638"/>
      <c r="I26" s="638"/>
      <c r="J26" s="637"/>
    </row>
    <row r="27" spans="1:10">
      <c r="A27" s="627" t="s">
        <v>1233</v>
      </c>
      <c r="B27" s="626"/>
      <c r="C27" s="635"/>
      <c r="D27" s="638"/>
      <c r="E27" s="638"/>
      <c r="F27" s="639"/>
      <c r="G27" s="638"/>
      <c r="H27" s="638"/>
      <c r="I27" s="638"/>
      <c r="J27" s="637"/>
    </row>
    <row r="28" spans="1:10">
      <c r="A28" s="682"/>
      <c r="B28" s="657" t="s">
        <v>1234</v>
      </c>
      <c r="C28" s="657" t="s">
        <v>1235</v>
      </c>
      <c r="D28" s="657" t="s">
        <v>1236</v>
      </c>
      <c r="E28" s="658">
        <v>20</v>
      </c>
      <c r="F28" s="659">
        <v>10</v>
      </c>
      <c r="G28" s="658">
        <f>F28*E28</f>
        <v>200</v>
      </c>
      <c r="H28" s="658">
        <f>G28</f>
        <v>200</v>
      </c>
      <c r="I28" s="657"/>
      <c r="J28" s="656"/>
    </row>
    <row r="29" spans="1:10">
      <c r="A29" s="681"/>
      <c r="B29" s="671" t="s">
        <v>1237</v>
      </c>
      <c r="C29" s="671" t="s">
        <v>1238</v>
      </c>
      <c r="D29" s="670" t="s">
        <v>1239</v>
      </c>
      <c r="E29" s="669">
        <v>2464.12</v>
      </c>
      <c r="F29" s="668">
        <v>1</v>
      </c>
      <c r="G29" s="669">
        <v>2464.12</v>
      </c>
      <c r="H29" s="669">
        <f>E29</f>
        <v>2464.12</v>
      </c>
      <c r="I29" s="668"/>
      <c r="J29" s="667"/>
    </row>
    <row r="30" spans="1:10">
      <c r="A30" s="636"/>
      <c r="B30" s="645" t="s">
        <v>1224</v>
      </c>
      <c r="C30" s="644" t="str">
        <f>A27</f>
        <v>FEEDBACK OFFICER</v>
      </c>
      <c r="D30" s="642"/>
      <c r="E30" s="642"/>
      <c r="F30" s="643"/>
      <c r="G30" s="642"/>
      <c r="H30" s="642">
        <f>SUM(H28:H29)</f>
        <v>2664.12</v>
      </c>
      <c r="I30" s="642">
        <v>0</v>
      </c>
      <c r="J30" s="641">
        <v>0</v>
      </c>
    </row>
    <row r="31" spans="1:10">
      <c r="A31" s="636"/>
      <c r="B31" s="635"/>
      <c r="C31" s="635"/>
      <c r="D31" s="638"/>
      <c r="E31" s="638"/>
      <c r="F31" s="639"/>
      <c r="G31" s="638"/>
      <c r="H31" s="638"/>
      <c r="I31" s="638"/>
      <c r="J31" s="637"/>
    </row>
    <row r="32" spans="1:10">
      <c r="A32" s="627" t="s">
        <v>1240</v>
      </c>
      <c r="B32" s="626"/>
      <c r="C32" s="635"/>
      <c r="D32" s="638"/>
      <c r="E32" s="638"/>
      <c r="F32" s="639"/>
      <c r="G32" s="638"/>
      <c r="H32" s="638"/>
      <c r="I32" s="638"/>
      <c r="J32" s="637"/>
    </row>
    <row r="33" spans="1:12">
      <c r="A33" s="681"/>
      <c r="B33" s="680" t="s">
        <v>1241</v>
      </c>
      <c r="C33" s="679" t="s">
        <v>1242</v>
      </c>
      <c r="D33" s="678" t="s">
        <v>1243</v>
      </c>
      <c r="E33" s="676">
        <v>200</v>
      </c>
      <c r="F33" s="677">
        <v>2</v>
      </c>
      <c r="G33" s="661">
        <v>400</v>
      </c>
      <c r="H33" s="676">
        <f>G33+G33*0.13</f>
        <v>452</v>
      </c>
      <c r="I33" s="661"/>
      <c r="J33" s="660"/>
    </row>
    <row r="34" spans="1:12">
      <c r="A34" s="636"/>
      <c r="B34" s="635" t="s">
        <v>1244</v>
      </c>
      <c r="C34" s="635" t="s">
        <v>458</v>
      </c>
      <c r="D34" s="638" t="s">
        <v>1214</v>
      </c>
      <c r="E34" s="638">
        <v>0.4</v>
      </c>
      <c r="F34" s="639">
        <v>30</v>
      </c>
      <c r="G34" s="638">
        <f>E34*F34</f>
        <v>12</v>
      </c>
      <c r="H34" s="638">
        <f>G34</f>
        <v>12</v>
      </c>
      <c r="I34" s="638"/>
      <c r="J34" s="637"/>
    </row>
    <row r="35" spans="1:12">
      <c r="A35" s="636"/>
      <c r="B35" s="672" t="s">
        <v>1245</v>
      </c>
      <c r="C35" s="672" t="s">
        <v>1246</v>
      </c>
      <c r="D35" s="672" t="s">
        <v>1247</v>
      </c>
      <c r="E35" s="675">
        <v>120</v>
      </c>
      <c r="F35" s="674">
        <v>2</v>
      </c>
      <c r="G35" s="673">
        <f>E35*2</f>
        <v>240</v>
      </c>
      <c r="H35" s="673">
        <f>G35</f>
        <v>240</v>
      </c>
      <c r="I35" s="672"/>
      <c r="J35" s="656"/>
    </row>
    <row r="36" spans="1:12">
      <c r="A36" s="636"/>
      <c r="B36" s="645" t="s">
        <v>1224</v>
      </c>
      <c r="C36" s="644" t="str">
        <f>A32</f>
        <v>HIRING TOWN HALL (FALL &amp; WINTER)</v>
      </c>
      <c r="D36" s="642"/>
      <c r="E36" s="642"/>
      <c r="F36" s="643"/>
      <c r="G36" s="642"/>
      <c r="H36" s="642">
        <f>SUM(H33:H35)</f>
        <v>704</v>
      </c>
      <c r="I36" s="642">
        <v>0</v>
      </c>
      <c r="J36" s="641">
        <v>0</v>
      </c>
    </row>
    <row r="37" spans="1:12">
      <c r="A37" s="636"/>
      <c r="B37" s="635"/>
      <c r="C37" s="635"/>
      <c r="D37" s="638"/>
      <c r="E37" s="638"/>
      <c r="F37" s="639"/>
      <c r="G37" s="638"/>
      <c r="H37" s="638"/>
      <c r="I37" s="638"/>
      <c r="J37" s="637"/>
    </row>
    <row r="38" spans="1:12">
      <c r="A38" s="627" t="s">
        <v>1248</v>
      </c>
      <c r="B38" s="626"/>
      <c r="C38" s="635"/>
      <c r="D38" s="638"/>
      <c r="E38" s="638"/>
      <c r="F38" s="639"/>
      <c r="G38" s="638"/>
      <c r="H38" s="638"/>
      <c r="I38" s="638"/>
      <c r="J38" s="637"/>
    </row>
    <row r="39" spans="1:12" s="665" customFormat="1">
      <c r="A39" s="627"/>
      <c r="B39" s="671" t="s">
        <v>1249</v>
      </c>
      <c r="C39" s="671" t="s">
        <v>1250</v>
      </c>
      <c r="D39" s="670" t="s">
        <v>1251</v>
      </c>
      <c r="E39" s="669">
        <v>5</v>
      </c>
      <c r="F39" s="668">
        <v>25</v>
      </c>
      <c r="G39" s="669">
        <f>F39*E39</f>
        <v>125</v>
      </c>
      <c r="H39" s="669">
        <f>G39</f>
        <v>125</v>
      </c>
      <c r="I39" s="668"/>
      <c r="J39" s="667"/>
      <c r="K39" s="666"/>
      <c r="L39" s="666"/>
    </row>
    <row r="40" spans="1:12">
      <c r="A40" s="636"/>
      <c r="B40" s="645" t="s">
        <v>1224</v>
      </c>
      <c r="C40" s="644" t="s">
        <v>1248</v>
      </c>
      <c r="D40" s="642"/>
      <c r="E40" s="642"/>
      <c r="F40" s="643"/>
      <c r="G40" s="642"/>
      <c r="H40" s="642">
        <f>SUM(H39:H39)</f>
        <v>125</v>
      </c>
      <c r="I40" s="642">
        <v>0</v>
      </c>
      <c r="J40" s="641">
        <v>0</v>
      </c>
    </row>
    <row r="41" spans="1:12">
      <c r="A41" s="636"/>
      <c r="B41" s="626"/>
      <c r="C41" s="626"/>
      <c r="D41" s="625"/>
      <c r="E41" s="625"/>
      <c r="F41" s="634"/>
      <c r="G41" s="625"/>
      <c r="H41" s="625"/>
      <c r="I41" s="625"/>
      <c r="J41" s="624"/>
    </row>
    <row r="42" spans="1:12">
      <c r="A42" s="627" t="s">
        <v>1252</v>
      </c>
      <c r="B42" s="626"/>
      <c r="C42" s="635"/>
      <c r="D42" s="638"/>
      <c r="E42" s="638"/>
      <c r="F42" s="639"/>
      <c r="G42" s="638"/>
      <c r="H42" s="638"/>
      <c r="I42" s="638"/>
      <c r="J42" s="637"/>
    </row>
    <row r="43" spans="1:12">
      <c r="A43" s="627"/>
      <c r="B43" s="664" t="s">
        <v>1253</v>
      </c>
      <c r="C43" s="664" t="s">
        <v>1250</v>
      </c>
      <c r="D43" s="663" t="s">
        <v>1254</v>
      </c>
      <c r="E43" s="661">
        <v>5</v>
      </c>
      <c r="F43" s="662">
        <v>25</v>
      </c>
      <c r="G43" s="661">
        <f>F43*E43</f>
        <v>125</v>
      </c>
      <c r="H43" s="661">
        <f>G43</f>
        <v>125</v>
      </c>
      <c r="I43" s="661"/>
      <c r="J43" s="660"/>
    </row>
    <row r="44" spans="1:12">
      <c r="A44" s="636"/>
      <c r="B44" s="645" t="s">
        <v>1224</v>
      </c>
      <c r="C44" s="644" t="s">
        <v>1252</v>
      </c>
      <c r="D44" s="642"/>
      <c r="E44" s="642"/>
      <c r="F44" s="643"/>
      <c r="G44" s="642"/>
      <c r="H44" s="642">
        <f>SUM(H43:H43)</f>
        <v>125</v>
      </c>
      <c r="I44" s="642">
        <v>0</v>
      </c>
      <c r="J44" s="641">
        <v>0</v>
      </c>
    </row>
    <row r="45" spans="1:12">
      <c r="A45" s="636"/>
      <c r="B45" s="626"/>
      <c r="C45" s="626"/>
      <c r="D45" s="625"/>
      <c r="E45" s="625"/>
      <c r="F45" s="634"/>
      <c r="G45" s="625"/>
      <c r="H45" s="625"/>
      <c r="I45" s="625"/>
      <c r="J45" s="624"/>
    </row>
    <row r="46" spans="1:12">
      <c r="A46" s="627" t="s">
        <v>1255</v>
      </c>
      <c r="B46" s="626"/>
      <c r="C46" s="635"/>
      <c r="D46" s="638"/>
      <c r="E46" s="638"/>
      <c r="F46" s="639"/>
      <c r="G46" s="638"/>
      <c r="H46" s="638"/>
      <c r="I46" s="638"/>
      <c r="J46" s="637"/>
    </row>
    <row r="47" spans="1:12">
      <c r="A47" s="650"/>
      <c r="B47" s="657" t="s">
        <v>1256</v>
      </c>
      <c r="C47" s="657" t="s">
        <v>1257</v>
      </c>
      <c r="D47" s="657" t="s">
        <v>1258</v>
      </c>
      <c r="E47" s="658">
        <v>150</v>
      </c>
      <c r="F47" s="659">
        <v>3</v>
      </c>
      <c r="G47" s="658">
        <f>F47*E47</f>
        <v>450</v>
      </c>
      <c r="H47" s="658">
        <f t="shared" ref="H47:H51" si="0">G47</f>
        <v>450</v>
      </c>
      <c r="I47" s="657"/>
      <c r="J47" s="656"/>
    </row>
    <row r="48" spans="1:12">
      <c r="A48" s="636"/>
      <c r="B48" s="654" t="s">
        <v>1259</v>
      </c>
      <c r="C48" s="654" t="s">
        <v>1246</v>
      </c>
      <c r="D48" s="652" t="s">
        <v>1258</v>
      </c>
      <c r="E48" s="653">
        <v>120</v>
      </c>
      <c r="F48" s="652">
        <v>3</v>
      </c>
      <c r="G48" s="653">
        <f>F48*E48</f>
        <v>360</v>
      </c>
      <c r="H48" s="653">
        <f t="shared" si="0"/>
        <v>360</v>
      </c>
      <c r="I48" s="652"/>
      <c r="J48" s="651"/>
    </row>
    <row r="49" spans="1:10">
      <c r="A49" s="650"/>
      <c r="B49" s="657" t="s">
        <v>1260</v>
      </c>
      <c r="C49" s="657" t="s">
        <v>458</v>
      </c>
      <c r="D49" s="657" t="s">
        <v>1261</v>
      </c>
      <c r="E49" s="658">
        <v>0.4</v>
      </c>
      <c r="F49" s="659">
        <v>45</v>
      </c>
      <c r="G49" s="658">
        <f>E49*F49</f>
        <v>18</v>
      </c>
      <c r="H49" s="658">
        <f t="shared" si="0"/>
        <v>18</v>
      </c>
      <c r="I49" s="657"/>
      <c r="J49" s="656"/>
    </row>
    <row r="50" spans="1:10">
      <c r="A50" s="636"/>
      <c r="B50" s="654" t="s">
        <v>1262</v>
      </c>
      <c r="C50" s="654" t="s">
        <v>1263</v>
      </c>
      <c r="D50" s="655"/>
      <c r="E50" s="653">
        <v>50</v>
      </c>
      <c r="F50" s="652">
        <v>5</v>
      </c>
      <c r="G50" s="653">
        <f>E50*F50</f>
        <v>250</v>
      </c>
      <c r="H50" s="653">
        <f t="shared" si="0"/>
        <v>250</v>
      </c>
      <c r="I50" s="652"/>
      <c r="J50" s="651"/>
    </row>
    <row r="51" spans="1:10">
      <c r="A51" s="650"/>
      <c r="B51" s="647" t="s">
        <v>1264</v>
      </c>
      <c r="C51" s="647" t="s">
        <v>1265</v>
      </c>
      <c r="D51" s="647" t="s">
        <v>1266</v>
      </c>
      <c r="E51" s="648">
        <v>50</v>
      </c>
      <c r="F51" s="649">
        <v>1</v>
      </c>
      <c r="G51" s="648">
        <f>E51*F51</f>
        <v>50</v>
      </c>
      <c r="H51" s="648">
        <f t="shared" si="0"/>
        <v>50</v>
      </c>
      <c r="I51" s="647"/>
      <c r="J51" s="646"/>
    </row>
    <row r="52" spans="1:10">
      <c r="A52" s="636"/>
      <c r="B52" s="645" t="s">
        <v>1224</v>
      </c>
      <c r="C52" s="644" t="s">
        <v>1255</v>
      </c>
      <c r="D52" s="642"/>
      <c r="E52" s="642"/>
      <c r="F52" s="643"/>
      <c r="G52" s="642"/>
      <c r="H52" s="642">
        <f>SUM(H47:H51)</f>
        <v>1128</v>
      </c>
      <c r="I52" s="642">
        <v>0</v>
      </c>
      <c r="J52" s="641">
        <v>0</v>
      </c>
    </row>
    <row r="53" spans="1:10">
      <c r="A53" s="627" t="s">
        <v>1267</v>
      </c>
      <c r="B53" s="626"/>
      <c r="C53" s="635"/>
      <c r="D53" s="638"/>
      <c r="E53" s="638"/>
      <c r="F53" s="639"/>
      <c r="G53" s="638"/>
      <c r="H53" s="638"/>
      <c r="I53" s="638"/>
      <c r="J53" s="637"/>
    </row>
    <row r="54" spans="1:10">
      <c r="A54" s="636"/>
      <c r="B54" s="654" t="s">
        <v>1268</v>
      </c>
      <c r="C54" s="654" t="s">
        <v>1269</v>
      </c>
      <c r="D54" s="652" t="s">
        <v>1270</v>
      </c>
      <c r="E54" s="653">
        <v>120</v>
      </c>
      <c r="F54" s="652">
        <v>1</v>
      </c>
      <c r="G54" s="653">
        <v>120</v>
      </c>
      <c r="H54" s="653">
        <f>G54*0.13+G54</f>
        <v>135.6</v>
      </c>
      <c r="I54" s="652">
        <v>135.6</v>
      </c>
      <c r="J54" s="651"/>
    </row>
    <row r="55" spans="1:10">
      <c r="A55" s="650"/>
      <c r="B55" s="647" t="s">
        <v>1271</v>
      </c>
      <c r="C55" s="647" t="s">
        <v>1272</v>
      </c>
      <c r="D55" s="647" t="s">
        <v>1273</v>
      </c>
      <c r="E55" s="648">
        <v>35</v>
      </c>
      <c r="F55" s="649">
        <v>4</v>
      </c>
      <c r="G55" s="648">
        <f>F55*E55</f>
        <v>140</v>
      </c>
      <c r="H55" s="648">
        <f>G55*1.13</f>
        <v>158.19999999999999</v>
      </c>
      <c r="I55" s="647"/>
      <c r="J55" s="646"/>
    </row>
    <row r="56" spans="1:10">
      <c r="A56" s="650"/>
      <c r="B56" s="647" t="s">
        <v>1274</v>
      </c>
      <c r="C56" s="647" t="s">
        <v>1275</v>
      </c>
      <c r="D56" s="647"/>
      <c r="E56" s="648"/>
      <c r="F56" s="649">
        <v>1</v>
      </c>
      <c r="G56" s="648">
        <v>20</v>
      </c>
      <c r="H56" s="648">
        <v>20</v>
      </c>
      <c r="I56" s="647"/>
      <c r="J56" s="646"/>
    </row>
    <row r="57" spans="1:10">
      <c r="A57" s="636"/>
      <c r="B57" s="645" t="s">
        <v>1224</v>
      </c>
      <c r="C57" s="644" t="str">
        <f>A53</f>
        <v>ERB</v>
      </c>
      <c r="D57" s="642"/>
      <c r="E57" s="642"/>
      <c r="F57" s="643"/>
      <c r="G57" s="642"/>
      <c r="H57" s="642">
        <f>SUM(H54:H56)</f>
        <v>313.79999999999995</v>
      </c>
      <c r="I57" s="642">
        <v>0</v>
      </c>
      <c r="J57" s="641">
        <v>0</v>
      </c>
    </row>
    <row r="58" spans="1:10">
      <c r="A58" s="636"/>
      <c r="B58" s="635"/>
      <c r="C58" s="640"/>
      <c r="D58" s="638"/>
      <c r="E58" s="638"/>
      <c r="F58" s="639"/>
      <c r="G58" s="638"/>
      <c r="H58" s="638"/>
      <c r="I58" s="638"/>
      <c r="J58" s="637"/>
    </row>
    <row r="59" spans="1:10">
      <c r="A59" s="627"/>
      <c r="B59" s="626"/>
      <c r="C59" s="626" t="s">
        <v>85</v>
      </c>
      <c r="D59" s="625"/>
      <c r="E59" s="625"/>
      <c r="F59" s="634"/>
      <c r="G59" s="625"/>
      <c r="H59" s="625">
        <f>SUM(H19+H25+H30+H36+H40+H44+H52+H57)</f>
        <v>6114.9504999999999</v>
      </c>
      <c r="I59" s="625">
        <v>0</v>
      </c>
      <c r="J59" s="624">
        <v>0</v>
      </c>
    </row>
    <row r="60" spans="1:10">
      <c r="A60" s="636"/>
      <c r="B60" s="635"/>
      <c r="C60" s="626"/>
      <c r="D60" s="625"/>
      <c r="E60" s="625"/>
      <c r="F60" s="634"/>
      <c r="G60" s="625"/>
      <c r="H60" s="625"/>
      <c r="I60" s="625"/>
      <c r="J60" s="624"/>
    </row>
    <row r="61" spans="1:10">
      <c r="A61" s="1243" t="s">
        <v>86</v>
      </c>
      <c r="B61" s="1244"/>
      <c r="C61" s="1244"/>
      <c r="D61" s="632"/>
      <c r="E61" s="632"/>
      <c r="F61" s="633"/>
      <c r="G61" s="632"/>
      <c r="H61" s="632"/>
      <c r="I61" s="632"/>
      <c r="J61" s="631"/>
    </row>
    <row r="62" spans="1:10">
      <c r="A62" s="627"/>
      <c r="B62" s="630" t="s">
        <v>87</v>
      </c>
      <c r="C62" s="630"/>
      <c r="D62" s="629"/>
      <c r="E62" s="629"/>
      <c r="F62" s="629"/>
      <c r="G62" s="629"/>
      <c r="H62" s="629">
        <v>0</v>
      </c>
      <c r="I62" s="629">
        <v>0</v>
      </c>
      <c r="J62" s="628">
        <v>0</v>
      </c>
    </row>
    <row r="63" spans="1:10">
      <c r="A63" s="627"/>
      <c r="B63" s="626" t="s">
        <v>88</v>
      </c>
      <c r="C63" s="626"/>
      <c r="D63" s="625"/>
      <c r="E63" s="625"/>
      <c r="F63" s="625"/>
      <c r="G63" s="625"/>
      <c r="H63" s="625">
        <f>H59</f>
        <v>6114.9504999999999</v>
      </c>
      <c r="I63" s="625">
        <v>0</v>
      </c>
      <c r="J63" s="624">
        <v>0</v>
      </c>
    </row>
    <row r="64" spans="1:10">
      <c r="A64" s="623"/>
      <c r="B64" s="622" t="s">
        <v>89</v>
      </c>
      <c r="C64" s="622"/>
      <c r="D64" s="621"/>
      <c r="E64" s="621"/>
      <c r="F64" s="621"/>
      <c r="G64" s="621"/>
      <c r="H64" s="621">
        <f>H62-H63</f>
        <v>-6114.9504999999999</v>
      </c>
      <c r="I64" s="621">
        <v>0</v>
      </c>
      <c r="J64" s="620">
        <v>0</v>
      </c>
    </row>
  </sheetData>
  <mergeCells count="6">
    <mergeCell ref="A61:C61"/>
    <mergeCell ref="D1:J4"/>
    <mergeCell ref="A5:C5"/>
    <mergeCell ref="D5:E5"/>
    <mergeCell ref="A8:C8"/>
    <mergeCell ref="A12:C12"/>
  </mergeCells>
  <pageMargins left="0" right="0" top="0" bottom="0" header="0" footer="0"/>
  <pageSetup orientation="portrait" horizontalDpi="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10" zoomScale="86" workbookViewId="0">
      <selection activeCell="I31" sqref="I31"/>
    </sheetView>
  </sheetViews>
  <sheetFormatPr defaultColWidth="12.42578125" defaultRowHeight="15.75"/>
  <cols>
    <col min="1" max="2" width="12.42578125" style="165"/>
    <col min="3" max="3" width="25.85546875" style="165" customWidth="1"/>
    <col min="4" max="4" width="52.85546875" style="165" bestFit="1" customWidth="1"/>
    <col min="5" max="7" width="12.42578125" style="165"/>
    <col min="8" max="8" width="13" style="165" bestFit="1" customWidth="1"/>
    <col min="9" max="16384" width="12.42578125" style="165"/>
  </cols>
  <sheetData>
    <row r="1" spans="1:10" ht="26.25">
      <c r="A1" s="1222" t="s">
        <v>1276</v>
      </c>
      <c r="B1" s="1222"/>
      <c r="C1" s="1222"/>
      <c r="D1" s="1222"/>
      <c r="E1" s="1222"/>
      <c r="F1" s="1222"/>
      <c r="G1" s="1222"/>
      <c r="H1" s="1222"/>
      <c r="I1" s="1222"/>
      <c r="J1" s="1222"/>
    </row>
    <row r="2" spans="1:10" ht="16.5">
      <c r="A2" s="794"/>
      <c r="B2" s="793" t="s">
        <v>91</v>
      </c>
      <c r="C2" s="792" t="s">
        <v>92</v>
      </c>
      <c r="D2" s="791" t="s">
        <v>93</v>
      </c>
      <c r="E2" s="790" t="s">
        <v>94</v>
      </c>
      <c r="F2" s="789" t="s">
        <v>95</v>
      </c>
      <c r="G2" s="788" t="s">
        <v>96</v>
      </c>
      <c r="H2" s="788" t="s">
        <v>97</v>
      </c>
      <c r="I2" s="788" t="s">
        <v>276</v>
      </c>
      <c r="J2" s="787" t="s">
        <v>277</v>
      </c>
    </row>
    <row r="3" spans="1:10" ht="16.5">
      <c r="A3" s="786"/>
      <c r="B3" s="785"/>
      <c r="C3" s="784"/>
      <c r="D3" s="783"/>
      <c r="E3" s="781"/>
      <c r="F3" s="782"/>
      <c r="G3" s="781"/>
      <c r="H3" s="781"/>
      <c r="I3" s="781"/>
      <c r="J3" s="780"/>
    </row>
    <row r="4" spans="1:10" ht="16.5">
      <c r="A4" s="1259" t="s">
        <v>7</v>
      </c>
      <c r="B4" s="1260"/>
      <c r="C4" s="1260"/>
      <c r="D4" s="738"/>
      <c r="E4" s="738"/>
      <c r="F4" s="739"/>
      <c r="G4" s="738"/>
      <c r="H4" s="738"/>
      <c r="I4" s="738"/>
      <c r="J4" s="737"/>
    </row>
    <row r="5" spans="1:10" ht="16.5">
      <c r="A5" s="733" t="s">
        <v>1277</v>
      </c>
      <c r="B5" s="732"/>
      <c r="C5" s="741"/>
      <c r="D5" s="778"/>
      <c r="E5" s="778"/>
      <c r="F5" s="779"/>
      <c r="G5" s="778"/>
      <c r="H5" s="778"/>
      <c r="I5" s="778"/>
      <c r="J5" s="777"/>
    </row>
    <row r="6" spans="1:10" ht="16.5">
      <c r="A6" s="733"/>
      <c r="B6" s="771" t="s">
        <v>1278</v>
      </c>
      <c r="C6" s="776" t="s">
        <v>1279</v>
      </c>
      <c r="D6" s="753" t="s">
        <v>1280</v>
      </c>
      <c r="E6" s="753">
        <v>25</v>
      </c>
      <c r="F6" s="754">
        <v>9</v>
      </c>
      <c r="G6" s="753">
        <f>E6*F6</f>
        <v>225</v>
      </c>
      <c r="H6" s="753">
        <f>G6*1.13</f>
        <v>254.24999999999997</v>
      </c>
      <c r="I6" s="753"/>
      <c r="J6" s="752"/>
    </row>
    <row r="7" spans="1:10" ht="16.5">
      <c r="A7" s="742"/>
      <c r="B7" s="775" t="s">
        <v>1281</v>
      </c>
      <c r="C7" s="774" t="s">
        <v>1279</v>
      </c>
      <c r="D7" s="744" t="s">
        <v>1282</v>
      </c>
      <c r="E7" s="744">
        <v>20</v>
      </c>
      <c r="F7" s="745">
        <v>18</v>
      </c>
      <c r="G7" s="744">
        <f>E7*F7</f>
        <v>360</v>
      </c>
      <c r="H7" s="744">
        <f>G7*1.13</f>
        <v>406.79999999999995</v>
      </c>
      <c r="I7" s="744"/>
      <c r="J7" s="743"/>
    </row>
    <row r="8" spans="1:10" ht="16.5">
      <c r="A8" s="742"/>
      <c r="B8" s="751" t="s">
        <v>1283</v>
      </c>
      <c r="C8" s="773"/>
      <c r="D8" s="768"/>
      <c r="E8" s="768"/>
      <c r="F8" s="772"/>
      <c r="G8" s="768"/>
      <c r="H8" s="748">
        <f>SUM(H5:H7)</f>
        <v>661.05</v>
      </c>
      <c r="I8" s="748">
        <f>SUM(I5:I7)</f>
        <v>0</v>
      </c>
      <c r="J8" s="747">
        <f>SUM(J5:J7)</f>
        <v>0</v>
      </c>
    </row>
    <row r="9" spans="1:10" ht="16.5">
      <c r="A9" s="742"/>
      <c r="B9" s="732"/>
      <c r="C9" s="746"/>
      <c r="D9" s="744"/>
      <c r="E9" s="744"/>
      <c r="F9" s="745"/>
      <c r="G9" s="744"/>
      <c r="H9" s="731"/>
      <c r="I9" s="731"/>
      <c r="J9" s="730"/>
    </row>
    <row r="10" spans="1:10" ht="16.5">
      <c r="A10" s="742" t="s">
        <v>1284</v>
      </c>
      <c r="B10" s="732"/>
      <c r="C10" s="746"/>
      <c r="D10" s="744"/>
      <c r="E10" s="744"/>
      <c r="F10" s="745"/>
      <c r="G10" s="744"/>
      <c r="H10" s="731"/>
      <c r="I10" s="731"/>
      <c r="J10" s="730"/>
    </row>
    <row r="11" spans="1:10" ht="16.5">
      <c r="A11" s="733"/>
      <c r="B11" s="771" t="s">
        <v>1285</v>
      </c>
      <c r="C11" s="755" t="s">
        <v>1286</v>
      </c>
      <c r="D11" s="753" t="s">
        <v>1287</v>
      </c>
      <c r="E11" s="735">
        <v>900</v>
      </c>
      <c r="F11" s="770">
        <v>1</v>
      </c>
      <c r="G11" s="735">
        <f>F11*E11</f>
        <v>900</v>
      </c>
      <c r="H11" s="735">
        <f>G11*1.13</f>
        <v>1016.9999999999999</v>
      </c>
      <c r="I11" s="735"/>
      <c r="J11" s="769"/>
    </row>
    <row r="12" spans="1:10" ht="16.5">
      <c r="A12" s="733"/>
      <c r="B12" s="1261" t="s">
        <v>1288</v>
      </c>
      <c r="C12" s="1262"/>
      <c r="D12" s="768"/>
      <c r="E12" s="748"/>
      <c r="F12" s="749"/>
      <c r="G12" s="748"/>
      <c r="H12" s="748">
        <f>H11</f>
        <v>1016.9999999999999</v>
      </c>
      <c r="I12" s="748">
        <f>SUM(I11)</f>
        <v>0</v>
      </c>
      <c r="J12" s="747">
        <f>SUM(J11)</f>
        <v>0</v>
      </c>
    </row>
    <row r="13" spans="1:10" ht="16.5">
      <c r="A13" s="767"/>
      <c r="B13" s="766"/>
      <c r="C13" s="765"/>
      <c r="D13" s="764"/>
      <c r="E13" s="762"/>
      <c r="F13" s="763"/>
      <c r="G13" s="762"/>
      <c r="H13" s="762"/>
      <c r="I13" s="762"/>
      <c r="J13" s="761"/>
    </row>
    <row r="14" spans="1:10" ht="16.5">
      <c r="A14" s="733"/>
      <c r="B14" s="732"/>
      <c r="C14" s="732" t="s">
        <v>46</v>
      </c>
      <c r="D14" s="731"/>
      <c r="E14" s="731"/>
      <c r="F14" s="740"/>
      <c r="G14" s="731"/>
      <c r="H14" s="731">
        <f>H8+H12</f>
        <v>1678.0499999999997</v>
      </c>
      <c r="I14" s="731">
        <f>I8</f>
        <v>0</v>
      </c>
      <c r="J14" s="730">
        <f>J8</f>
        <v>0</v>
      </c>
    </row>
    <row r="15" spans="1:10" ht="16.5">
      <c r="A15" s="733"/>
      <c r="B15" s="732"/>
      <c r="C15" s="732"/>
      <c r="D15" s="731"/>
      <c r="E15" s="731"/>
      <c r="F15" s="740"/>
      <c r="G15" s="731"/>
      <c r="H15" s="731"/>
      <c r="I15" s="731"/>
      <c r="J15" s="730"/>
    </row>
    <row r="16" spans="1:10" ht="16.5">
      <c r="A16" s="1259" t="s">
        <v>47</v>
      </c>
      <c r="B16" s="1260"/>
      <c r="C16" s="1260"/>
      <c r="D16" s="738"/>
      <c r="E16" s="759"/>
      <c r="F16" s="760"/>
      <c r="G16" s="759"/>
      <c r="H16" s="759"/>
      <c r="I16" s="759"/>
      <c r="J16" s="737"/>
    </row>
    <row r="17" spans="1:10" ht="16.5">
      <c r="A17" s="733" t="s">
        <v>1289</v>
      </c>
      <c r="B17" s="732"/>
      <c r="C17" s="741"/>
      <c r="D17" s="744"/>
      <c r="E17" s="744"/>
      <c r="F17" s="745"/>
      <c r="G17" s="744"/>
      <c r="H17" s="744"/>
      <c r="I17" s="744"/>
      <c r="J17" s="743"/>
    </row>
    <row r="18" spans="1:10" ht="16.5">
      <c r="A18" s="742"/>
      <c r="B18" s="755" t="s">
        <v>1290</v>
      </c>
      <c r="C18" s="756" t="s">
        <v>1291</v>
      </c>
      <c r="D18" s="753" t="s">
        <v>1292</v>
      </c>
      <c r="E18" s="753">
        <v>1503.88</v>
      </c>
      <c r="F18" s="754">
        <v>1</v>
      </c>
      <c r="G18" s="753">
        <f>E18*F18</f>
        <v>1503.88</v>
      </c>
      <c r="H18" s="753">
        <f>G18*1.13</f>
        <v>1699.3843999999999</v>
      </c>
      <c r="I18" s="753"/>
      <c r="J18" s="752"/>
    </row>
    <row r="19" spans="1:10" ht="16.5">
      <c r="A19" s="742"/>
      <c r="B19" s="751" t="s">
        <v>1293</v>
      </c>
      <c r="C19" s="758"/>
      <c r="D19" s="748"/>
      <c r="E19" s="748"/>
      <c r="F19" s="749"/>
      <c r="G19" s="748"/>
      <c r="H19" s="748">
        <f>SUM(H17:H18)</f>
        <v>1699.3843999999999</v>
      </c>
      <c r="I19" s="748">
        <f>SUM(I17:I18)</f>
        <v>0</v>
      </c>
      <c r="J19" s="747">
        <f>SUM(J17:J18)</f>
        <v>0</v>
      </c>
    </row>
    <row r="20" spans="1:10" ht="16.5">
      <c r="A20" s="733"/>
      <c r="B20" s="732"/>
      <c r="C20" s="732"/>
      <c r="D20" s="731"/>
      <c r="E20" s="731"/>
      <c r="F20" s="740"/>
      <c r="G20" s="731"/>
      <c r="H20" s="731"/>
      <c r="I20" s="731"/>
      <c r="J20" s="730"/>
    </row>
    <row r="21" spans="1:10" ht="16.5">
      <c r="A21" s="733" t="s">
        <v>1277</v>
      </c>
      <c r="B21" s="732"/>
      <c r="C21" s="741"/>
      <c r="D21" s="744"/>
      <c r="E21" s="744"/>
      <c r="F21" s="745"/>
      <c r="G21" s="744"/>
      <c r="H21" s="744"/>
      <c r="I21" s="744"/>
      <c r="J21" s="743"/>
    </row>
    <row r="22" spans="1:10" ht="16.5">
      <c r="A22" s="757"/>
      <c r="B22" s="755" t="s">
        <v>1294</v>
      </c>
      <c r="C22" s="756" t="s">
        <v>1279</v>
      </c>
      <c r="D22" s="753" t="s">
        <v>1295</v>
      </c>
      <c r="E22" s="753">
        <v>25</v>
      </c>
      <c r="F22" s="754">
        <v>9</v>
      </c>
      <c r="G22" s="753">
        <f>E22*F22</f>
        <v>225</v>
      </c>
      <c r="H22" s="753">
        <f>G22*1.13</f>
        <v>254.24999999999997</v>
      </c>
      <c r="I22" s="753"/>
      <c r="J22" s="752"/>
    </row>
    <row r="23" spans="1:10" ht="16.5">
      <c r="A23" s="757"/>
      <c r="B23" s="741" t="s">
        <v>1296</v>
      </c>
      <c r="C23" s="746" t="s">
        <v>1279</v>
      </c>
      <c r="D23" s="744" t="s">
        <v>1297</v>
      </c>
      <c r="E23" s="744">
        <v>20</v>
      </c>
      <c r="F23" s="745">
        <v>18</v>
      </c>
      <c r="G23" s="744">
        <f>E23*F23</f>
        <v>360</v>
      </c>
      <c r="H23" s="744">
        <f>G23*1.13</f>
        <v>406.79999999999995</v>
      </c>
      <c r="I23" s="744"/>
      <c r="J23" s="743"/>
    </row>
    <row r="24" spans="1:10" ht="16.5">
      <c r="A24" s="757"/>
      <c r="B24" s="755" t="s">
        <v>1298</v>
      </c>
      <c r="C24" s="756" t="s">
        <v>1299</v>
      </c>
      <c r="D24" s="753" t="s">
        <v>1300</v>
      </c>
      <c r="E24" s="753">
        <v>5</v>
      </c>
      <c r="F24" s="754">
        <v>12</v>
      </c>
      <c r="G24" s="753">
        <f>E24*F24</f>
        <v>60</v>
      </c>
      <c r="H24" s="753">
        <f>G24*1.13</f>
        <v>67.8</v>
      </c>
      <c r="I24" s="753"/>
      <c r="J24" s="752"/>
    </row>
    <row r="25" spans="1:10" ht="16.5">
      <c r="A25" s="742"/>
      <c r="B25" s="751" t="s">
        <v>1301</v>
      </c>
      <c r="C25" s="750"/>
      <c r="D25" s="748"/>
      <c r="E25" s="748"/>
      <c r="F25" s="749"/>
      <c r="G25" s="748"/>
      <c r="H25" s="748">
        <f>SUM(H22:H24)</f>
        <v>728.84999999999991</v>
      </c>
      <c r="I25" s="748">
        <f>SUM(I22:I24)</f>
        <v>0</v>
      </c>
      <c r="J25" s="747">
        <f>SUM(J22:J24)</f>
        <v>0</v>
      </c>
    </row>
    <row r="26" spans="1:10" ht="16.5">
      <c r="A26" s="742"/>
      <c r="B26" s="741"/>
      <c r="C26" s="741"/>
      <c r="D26" s="744"/>
      <c r="E26" s="744"/>
      <c r="F26" s="745"/>
      <c r="G26" s="744"/>
      <c r="H26" s="744"/>
      <c r="I26" s="744"/>
      <c r="J26" s="743"/>
    </row>
    <row r="27" spans="1:10" ht="16.5">
      <c r="A27" s="733" t="s">
        <v>1302</v>
      </c>
      <c r="B27" s="732"/>
      <c r="C27" s="741"/>
      <c r="D27" s="744"/>
      <c r="E27" s="744"/>
      <c r="F27" s="745"/>
      <c r="G27" s="744"/>
      <c r="H27" s="744"/>
      <c r="I27" s="744"/>
      <c r="J27" s="743"/>
    </row>
    <row r="28" spans="1:10" ht="16.5">
      <c r="A28" s="742"/>
      <c r="B28" s="755" t="s">
        <v>1303</v>
      </c>
      <c r="C28" s="756" t="s">
        <v>1039</v>
      </c>
      <c r="D28" s="753" t="s">
        <v>1304</v>
      </c>
      <c r="E28" s="753">
        <v>8</v>
      </c>
      <c r="F28" s="754">
        <v>11</v>
      </c>
      <c r="G28" s="753">
        <f>E28*F28</f>
        <v>88</v>
      </c>
      <c r="H28" s="753">
        <f>G28*1.13</f>
        <v>99.44</v>
      </c>
      <c r="I28" s="753"/>
      <c r="J28" s="752"/>
    </row>
    <row r="29" spans="1:10" ht="16.5">
      <c r="A29" s="742"/>
      <c r="B29" s="741" t="s">
        <v>1305</v>
      </c>
      <c r="C29" s="746" t="s">
        <v>620</v>
      </c>
      <c r="D29" s="744" t="s">
        <v>1306</v>
      </c>
      <c r="E29" s="744">
        <v>30</v>
      </c>
      <c r="F29" s="745">
        <v>1</v>
      </c>
      <c r="G29" s="744">
        <f>F29*E29</f>
        <v>30</v>
      </c>
      <c r="H29" s="744">
        <f>G29*1.13</f>
        <v>33.9</v>
      </c>
      <c r="I29" s="744"/>
      <c r="J29" s="743"/>
    </row>
    <row r="30" spans="1:10" ht="16.5">
      <c r="A30" s="742"/>
      <c r="B30" s="755" t="s">
        <v>1307</v>
      </c>
      <c r="C30" s="755" t="s">
        <v>1308</v>
      </c>
      <c r="D30" s="753" t="s">
        <v>1309</v>
      </c>
      <c r="E30" s="753">
        <v>4</v>
      </c>
      <c r="F30" s="754">
        <v>180</v>
      </c>
      <c r="G30" s="753">
        <f>E30*F30</f>
        <v>720</v>
      </c>
      <c r="H30" s="753">
        <f>G30*1.13</f>
        <v>813.59999999999991</v>
      </c>
      <c r="I30" s="753">
        <v>170.66</v>
      </c>
      <c r="J30" s="752"/>
    </row>
    <row r="31" spans="1:10" ht="16.5">
      <c r="A31" s="742"/>
      <c r="B31" s="751" t="s">
        <v>1310</v>
      </c>
      <c r="C31" s="750"/>
      <c r="D31" s="748"/>
      <c r="E31" s="748"/>
      <c r="F31" s="749"/>
      <c r="G31" s="748"/>
      <c r="H31" s="748">
        <f>SUM(H28:H30)</f>
        <v>946.93999999999994</v>
      </c>
      <c r="I31" s="748">
        <f>SUM(I28:I30)</f>
        <v>170.66</v>
      </c>
      <c r="J31" s="747">
        <f>SUM(J28:J30)</f>
        <v>0</v>
      </c>
    </row>
    <row r="32" spans="1:10" ht="16.5">
      <c r="A32" s="733"/>
      <c r="B32" s="741"/>
      <c r="C32" s="741"/>
      <c r="D32" s="744"/>
      <c r="E32" s="744"/>
      <c r="F32" s="745"/>
      <c r="G32" s="744"/>
      <c r="H32" s="744"/>
      <c r="I32" s="744"/>
      <c r="J32" s="743"/>
    </row>
    <row r="33" spans="1:13" ht="16.5">
      <c r="A33" s="733" t="s">
        <v>1311</v>
      </c>
      <c r="B33" s="732"/>
      <c r="C33" s="741"/>
      <c r="D33" s="744"/>
      <c r="E33" s="744"/>
      <c r="F33" s="745"/>
      <c r="G33" s="744"/>
      <c r="H33" s="744"/>
      <c r="I33" s="744"/>
      <c r="J33" s="743"/>
    </row>
    <row r="34" spans="1:13" ht="16.5">
      <c r="A34" s="742" t="s">
        <v>66</v>
      </c>
      <c r="B34" s="755" t="s">
        <v>1312</v>
      </c>
      <c r="C34" s="756" t="s">
        <v>1313</v>
      </c>
      <c r="D34" s="753" t="s">
        <v>1314</v>
      </c>
      <c r="E34" s="753">
        <v>270</v>
      </c>
      <c r="F34" s="754">
        <v>12</v>
      </c>
      <c r="G34" s="753">
        <f t="shared" ref="G34:G40" si="0">E34*F34</f>
        <v>3240</v>
      </c>
      <c r="H34" s="753">
        <f t="shared" ref="H34:H40" si="1">G34*1.13</f>
        <v>3661.2</v>
      </c>
      <c r="I34" s="753"/>
      <c r="J34" s="752"/>
    </row>
    <row r="35" spans="1:13" ht="16.5">
      <c r="A35" s="742"/>
      <c r="B35" s="741" t="s">
        <v>1315</v>
      </c>
      <c r="C35" s="746" t="s">
        <v>1316</v>
      </c>
      <c r="D35" s="744" t="s">
        <v>1317</v>
      </c>
      <c r="E35" s="744">
        <v>80</v>
      </c>
      <c r="F35" s="745">
        <v>12</v>
      </c>
      <c r="G35" s="744">
        <f t="shared" si="0"/>
        <v>960</v>
      </c>
      <c r="H35" s="744">
        <f t="shared" si="1"/>
        <v>1084.8</v>
      </c>
      <c r="I35" s="744"/>
      <c r="J35" s="743"/>
    </row>
    <row r="36" spans="1:13" ht="16.5">
      <c r="A36" s="742"/>
      <c r="B36" s="755" t="s">
        <v>1318</v>
      </c>
      <c r="C36" s="755" t="s">
        <v>1316</v>
      </c>
      <c r="D36" s="753" t="s">
        <v>1319</v>
      </c>
      <c r="E36" s="753">
        <v>65</v>
      </c>
      <c r="F36" s="754">
        <v>12</v>
      </c>
      <c r="G36" s="753">
        <f t="shared" si="0"/>
        <v>780</v>
      </c>
      <c r="H36" s="753">
        <f t="shared" si="1"/>
        <v>881.39999999999986</v>
      </c>
      <c r="I36" s="753"/>
      <c r="J36" s="752"/>
    </row>
    <row r="37" spans="1:13" ht="16.5">
      <c r="A37" s="733"/>
      <c r="B37" s="741" t="s">
        <v>1320</v>
      </c>
      <c r="C37" s="741" t="s">
        <v>1316</v>
      </c>
      <c r="D37" s="744" t="s">
        <v>1321</v>
      </c>
      <c r="E37" s="744">
        <v>230</v>
      </c>
      <c r="F37" s="745">
        <v>12</v>
      </c>
      <c r="G37" s="744">
        <f t="shared" si="0"/>
        <v>2760</v>
      </c>
      <c r="H37" s="744">
        <f t="shared" si="1"/>
        <v>3118.7999999999997</v>
      </c>
      <c r="I37" s="744"/>
      <c r="J37" s="743"/>
    </row>
    <row r="38" spans="1:13" ht="16.5">
      <c r="A38" s="742"/>
      <c r="B38" s="755" t="s">
        <v>1322</v>
      </c>
      <c r="C38" s="755" t="s">
        <v>1316</v>
      </c>
      <c r="D38" s="753" t="s">
        <v>1323</v>
      </c>
      <c r="E38" s="753">
        <v>20</v>
      </c>
      <c r="F38" s="754">
        <v>12</v>
      </c>
      <c r="G38" s="753">
        <f t="shared" si="0"/>
        <v>240</v>
      </c>
      <c r="H38" s="753">
        <f t="shared" si="1"/>
        <v>271.2</v>
      </c>
      <c r="I38" s="753"/>
      <c r="J38" s="752"/>
    </row>
    <row r="39" spans="1:13" ht="16.5">
      <c r="A39" s="742"/>
      <c r="B39" s="741" t="s">
        <v>1324</v>
      </c>
      <c r="C39" s="741" t="s">
        <v>1316</v>
      </c>
      <c r="D39" s="744" t="s">
        <v>1325</v>
      </c>
      <c r="E39" s="744">
        <v>15</v>
      </c>
      <c r="F39" s="745">
        <v>12</v>
      </c>
      <c r="G39" s="744">
        <f t="shared" si="0"/>
        <v>180</v>
      </c>
      <c r="H39" s="744">
        <f t="shared" si="1"/>
        <v>203.39999999999998</v>
      </c>
      <c r="I39" s="744"/>
      <c r="J39" s="743"/>
      <c r="M39" s="165" t="s">
        <v>66</v>
      </c>
    </row>
    <row r="40" spans="1:13" ht="16.5">
      <c r="A40" s="733"/>
      <c r="B40" s="755" t="s">
        <v>1326</v>
      </c>
      <c r="C40" s="755" t="s">
        <v>1316</v>
      </c>
      <c r="D40" s="753" t="s">
        <v>1327</v>
      </c>
      <c r="E40" s="753">
        <v>90</v>
      </c>
      <c r="F40" s="754">
        <v>12</v>
      </c>
      <c r="G40" s="753">
        <f t="shared" si="0"/>
        <v>1080</v>
      </c>
      <c r="H40" s="753">
        <f t="shared" si="1"/>
        <v>1220.3999999999999</v>
      </c>
      <c r="I40" s="753"/>
      <c r="J40" s="752"/>
    </row>
    <row r="41" spans="1:13" ht="16.5">
      <c r="A41" s="742"/>
      <c r="B41" s="751" t="s">
        <v>1328</v>
      </c>
      <c r="C41" s="750"/>
      <c r="D41" s="748"/>
      <c r="E41" s="748"/>
      <c r="F41" s="749"/>
      <c r="G41" s="748"/>
      <c r="H41" s="748">
        <f>SUM(H34:H40)</f>
        <v>10441.199999999999</v>
      </c>
      <c r="I41" s="748">
        <f>SUM(I34:I37)</f>
        <v>0</v>
      </c>
      <c r="J41" s="747">
        <f>SUM(J34:J37)</f>
        <v>0</v>
      </c>
    </row>
    <row r="42" spans="1:13" ht="16.5">
      <c r="A42" s="742"/>
      <c r="B42" s="741"/>
      <c r="C42" s="732"/>
      <c r="D42" s="731"/>
      <c r="E42" s="731"/>
      <c r="F42" s="740"/>
      <c r="G42" s="731"/>
      <c r="H42" s="731"/>
      <c r="I42" s="731"/>
      <c r="J42" s="730"/>
    </row>
    <row r="43" spans="1:13" ht="16.5">
      <c r="A43" s="733" t="s">
        <v>1329</v>
      </c>
      <c r="B43" s="732"/>
      <c r="C43" s="741"/>
      <c r="D43" s="744"/>
      <c r="E43" s="744"/>
      <c r="F43" s="745"/>
      <c r="G43" s="744"/>
      <c r="H43" s="744"/>
      <c r="I43" s="744"/>
      <c r="J43" s="743"/>
    </row>
    <row r="44" spans="1:13" ht="16.5">
      <c r="A44" s="733"/>
      <c r="B44" s="736" t="s">
        <v>1330</v>
      </c>
      <c r="C44" s="755" t="s">
        <v>1331</v>
      </c>
      <c r="D44" s="753" t="s">
        <v>1332</v>
      </c>
      <c r="E44" s="753">
        <v>5</v>
      </c>
      <c r="F44" s="754">
        <v>48</v>
      </c>
      <c r="G44" s="753">
        <f>E44*F44</f>
        <v>240</v>
      </c>
      <c r="H44" s="753">
        <f>G44*1.13</f>
        <v>271.2</v>
      </c>
      <c r="I44" s="753"/>
      <c r="J44" s="752"/>
    </row>
    <row r="45" spans="1:13" ht="16.5">
      <c r="A45" s="733"/>
      <c r="B45" s="732" t="s">
        <v>1333</v>
      </c>
      <c r="C45" s="741" t="s">
        <v>1334</v>
      </c>
      <c r="D45" s="744" t="s">
        <v>1335</v>
      </c>
      <c r="E45" s="744">
        <v>500</v>
      </c>
      <c r="F45" s="745">
        <v>1</v>
      </c>
      <c r="G45" s="744">
        <f>F45*E45</f>
        <v>500</v>
      </c>
      <c r="H45" s="744">
        <f>G45*1.13</f>
        <v>565</v>
      </c>
      <c r="I45" s="744"/>
      <c r="J45" s="743"/>
    </row>
    <row r="46" spans="1:13" ht="16.5">
      <c r="A46" s="742"/>
      <c r="B46" s="751" t="s">
        <v>1336</v>
      </c>
      <c r="C46" s="750"/>
      <c r="D46" s="748"/>
      <c r="E46" s="748"/>
      <c r="F46" s="749"/>
      <c r="G46" s="748"/>
      <c r="H46" s="748">
        <f>SUM(H44:H45)</f>
        <v>836.2</v>
      </c>
      <c r="I46" s="748">
        <f>SUM(I44:I44)</f>
        <v>0</v>
      </c>
      <c r="J46" s="747">
        <f>SUM(J44:J44)</f>
        <v>0</v>
      </c>
    </row>
    <row r="47" spans="1:13" ht="16.5">
      <c r="A47" s="742"/>
      <c r="B47" s="732"/>
      <c r="C47" s="732"/>
      <c r="D47" s="731"/>
      <c r="E47" s="731"/>
      <c r="F47" s="740"/>
      <c r="G47" s="731"/>
      <c r="H47" s="731"/>
      <c r="I47" s="731"/>
      <c r="J47" s="730"/>
    </row>
    <row r="48" spans="1:13" ht="16.5">
      <c r="A48" s="742" t="s">
        <v>1337</v>
      </c>
      <c r="B48" s="732"/>
      <c r="C48" s="732"/>
      <c r="D48" s="731"/>
      <c r="E48" s="731"/>
      <c r="F48" s="740"/>
      <c r="G48" s="731"/>
      <c r="H48" s="731"/>
      <c r="I48" s="731"/>
      <c r="J48" s="730"/>
    </row>
    <row r="49" spans="1:10" ht="16.5">
      <c r="A49" s="742"/>
      <c r="B49" s="736" t="s">
        <v>1338</v>
      </c>
      <c r="C49" s="755" t="s">
        <v>1308</v>
      </c>
      <c r="D49" s="753" t="s">
        <v>1339</v>
      </c>
      <c r="E49" s="753">
        <v>4</v>
      </c>
      <c r="F49" s="754">
        <v>40</v>
      </c>
      <c r="G49" s="753">
        <f>E49*F49</f>
        <v>160</v>
      </c>
      <c r="H49" s="753">
        <f>G49*1.13</f>
        <v>180.79999999999998</v>
      </c>
      <c r="I49" s="753"/>
      <c r="J49" s="752"/>
    </row>
    <row r="50" spans="1:10" ht="16.5">
      <c r="A50" s="742"/>
      <c r="B50" s="751" t="s">
        <v>1340</v>
      </c>
      <c r="C50" s="750"/>
      <c r="D50" s="748"/>
      <c r="E50" s="748"/>
      <c r="F50" s="749"/>
      <c r="G50" s="748"/>
      <c r="H50" s="748">
        <f>SUM(H49:H49)</f>
        <v>180.79999999999998</v>
      </c>
      <c r="I50" s="748">
        <f>SUM(I49:I49)</f>
        <v>0</v>
      </c>
      <c r="J50" s="747">
        <f>SUM(J49:J49)</f>
        <v>0</v>
      </c>
    </row>
    <row r="51" spans="1:10" ht="16.5">
      <c r="A51" s="742"/>
      <c r="B51" s="741"/>
      <c r="C51" s="746"/>
      <c r="D51" s="744"/>
      <c r="E51" s="744"/>
      <c r="F51" s="745"/>
      <c r="G51" s="744"/>
      <c r="H51" s="744"/>
      <c r="I51" s="744"/>
      <c r="J51" s="743"/>
    </row>
    <row r="52" spans="1:10" ht="16.5">
      <c r="A52" s="742"/>
      <c r="B52" s="741"/>
      <c r="C52" s="732" t="s">
        <v>85</v>
      </c>
      <c r="D52" s="731"/>
      <c r="E52" s="731"/>
      <c r="F52" s="740"/>
      <c r="G52" s="731"/>
      <c r="H52" s="731">
        <f>H50+H46+H41+H31+H25+H19</f>
        <v>14833.374400000001</v>
      </c>
      <c r="I52" s="731">
        <f>I50+I46+I41+I31+I25+I19</f>
        <v>170.66</v>
      </c>
      <c r="J52" s="730">
        <f>J50+J46+J41+J31+J25+J19</f>
        <v>0</v>
      </c>
    </row>
    <row r="53" spans="1:10" ht="16.5">
      <c r="A53" s="742"/>
      <c r="B53" s="741"/>
      <c r="C53" s="732"/>
      <c r="D53" s="731"/>
      <c r="E53" s="731"/>
      <c r="F53" s="740"/>
      <c r="G53" s="731"/>
      <c r="H53" s="731"/>
      <c r="I53" s="731"/>
      <c r="J53" s="730"/>
    </row>
    <row r="54" spans="1:10" ht="16.5">
      <c r="A54" s="1161" t="s">
        <v>86</v>
      </c>
      <c r="B54" s="1162"/>
      <c r="C54" s="1162"/>
      <c r="D54" s="738"/>
      <c r="E54" s="738"/>
      <c r="F54" s="739"/>
      <c r="G54" s="738"/>
      <c r="H54" s="738"/>
      <c r="I54" s="738"/>
      <c r="J54" s="737"/>
    </row>
    <row r="55" spans="1:10" ht="16.5">
      <c r="A55" s="733"/>
      <c r="B55" s="736" t="s">
        <v>87</v>
      </c>
      <c r="C55" s="736"/>
      <c r="D55" s="735"/>
      <c r="E55" s="735"/>
      <c r="F55" s="735"/>
      <c r="G55" s="735"/>
      <c r="H55" s="735">
        <f>H14</f>
        <v>1678.0499999999997</v>
      </c>
      <c r="I55" s="735">
        <f>I14</f>
        <v>0</v>
      </c>
      <c r="J55" s="734">
        <f>J14</f>
        <v>0</v>
      </c>
    </row>
    <row r="56" spans="1:10" ht="16.5">
      <c r="A56" s="733"/>
      <c r="B56" s="732" t="s">
        <v>88</v>
      </c>
      <c r="C56" s="732"/>
      <c r="D56" s="731"/>
      <c r="E56" s="731"/>
      <c r="F56" s="731"/>
      <c r="G56" s="731"/>
      <c r="H56" s="731">
        <f>H52</f>
        <v>14833.374400000001</v>
      </c>
      <c r="I56" s="731">
        <f>I52</f>
        <v>170.66</v>
      </c>
      <c r="J56" s="730">
        <f>J52</f>
        <v>0</v>
      </c>
    </row>
    <row r="57" spans="1:10" ht="16.5">
      <c r="A57" s="729"/>
      <c r="B57" s="728" t="s">
        <v>89</v>
      </c>
      <c r="C57" s="728"/>
      <c r="D57" s="727"/>
      <c r="E57" s="727"/>
      <c r="F57" s="727"/>
      <c r="G57" s="727"/>
      <c r="H57" s="727">
        <f>H55-H56</f>
        <v>-13155.324400000001</v>
      </c>
      <c r="I57" s="727">
        <f>I55-I56</f>
        <v>-170.66</v>
      </c>
      <c r="J57" s="726">
        <f>J55-J56</f>
        <v>0</v>
      </c>
    </row>
  </sheetData>
  <mergeCells count="4">
    <mergeCell ref="A1:J1"/>
    <mergeCell ref="A4:C4"/>
    <mergeCell ref="A16:C16"/>
    <mergeCell ref="B12:C12"/>
  </mergeCells>
  <pageMargins left="0.75" right="0.75" top="1" bottom="1" header="0.5" footer="0.5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zoomScale="86" workbookViewId="0">
      <selection activeCell="A15" sqref="A15:XFD15"/>
    </sheetView>
  </sheetViews>
  <sheetFormatPr defaultColWidth="12.28515625" defaultRowHeight="15.75"/>
  <cols>
    <col min="1" max="2" width="12.28515625" style="165"/>
    <col min="3" max="3" width="48" style="165" customWidth="1"/>
    <col min="4" max="4" width="41.85546875" style="165" customWidth="1"/>
    <col min="5" max="7" width="12.28515625" style="165"/>
    <col min="8" max="8" width="14.28515625" style="165" bestFit="1" customWidth="1"/>
    <col min="9" max="16384" width="12.28515625" style="165"/>
  </cols>
  <sheetData>
    <row r="1" spans="1:10" ht="26.25">
      <c r="A1" s="1222" t="s">
        <v>1341</v>
      </c>
      <c r="B1" s="1222"/>
      <c r="C1" s="1222"/>
      <c r="D1" s="1222"/>
      <c r="E1" s="1222"/>
      <c r="F1" s="1222"/>
      <c r="G1" s="1222"/>
      <c r="H1" s="1222"/>
      <c r="I1" s="1222"/>
      <c r="J1" s="1222"/>
    </row>
    <row r="2" spans="1:10" ht="16.5">
      <c r="A2" s="794"/>
      <c r="B2" s="793" t="s">
        <v>91</v>
      </c>
      <c r="C2" s="792" t="s">
        <v>92</v>
      </c>
      <c r="D2" s="791" t="s">
        <v>93</v>
      </c>
      <c r="E2" s="790" t="s">
        <v>94</v>
      </c>
      <c r="F2" s="789" t="s">
        <v>95</v>
      </c>
      <c r="G2" s="788" t="s">
        <v>96</v>
      </c>
      <c r="H2" s="788" t="s">
        <v>97</v>
      </c>
      <c r="I2" s="788" t="s">
        <v>276</v>
      </c>
      <c r="J2" s="787" t="s">
        <v>277</v>
      </c>
    </row>
    <row r="3" spans="1:10" ht="16.5">
      <c r="A3" s="786"/>
      <c r="B3" s="785"/>
      <c r="C3" s="784"/>
      <c r="D3" s="783"/>
      <c r="E3" s="781"/>
      <c r="F3" s="782"/>
      <c r="G3" s="781"/>
      <c r="H3" s="781"/>
      <c r="I3" s="781"/>
      <c r="J3" s="780"/>
    </row>
    <row r="4" spans="1:10" ht="16.5">
      <c r="A4" s="1259" t="s">
        <v>7</v>
      </c>
      <c r="B4" s="1260"/>
      <c r="C4" s="1260"/>
      <c r="D4" s="738"/>
      <c r="E4" s="738"/>
      <c r="F4" s="739"/>
      <c r="G4" s="738"/>
      <c r="H4" s="738"/>
      <c r="I4" s="738"/>
      <c r="J4" s="737"/>
    </row>
    <row r="5" spans="1:10" ht="16.5">
      <c r="A5" s="733"/>
      <c r="B5" s="732"/>
      <c r="C5" s="732"/>
      <c r="D5" s="731"/>
      <c r="E5" s="731"/>
      <c r="F5" s="740"/>
      <c r="G5" s="731"/>
      <c r="H5" s="731"/>
      <c r="I5" s="731"/>
      <c r="J5" s="730"/>
    </row>
    <row r="6" spans="1:10" ht="16.5">
      <c r="A6" s="733"/>
      <c r="B6" s="732"/>
      <c r="C6" s="732" t="s">
        <v>46</v>
      </c>
      <c r="D6" s="731"/>
      <c r="E6" s="731"/>
      <c r="F6" s="740"/>
      <c r="G6" s="731"/>
      <c r="H6" s="731">
        <v>0</v>
      </c>
      <c r="I6" s="731">
        <v>0</v>
      </c>
      <c r="J6" s="730">
        <v>0</v>
      </c>
    </row>
    <row r="7" spans="1:10" ht="16.5">
      <c r="A7" s="733"/>
      <c r="B7" s="732"/>
      <c r="C7" s="732"/>
      <c r="D7" s="731"/>
      <c r="E7" s="731"/>
      <c r="F7" s="740"/>
      <c r="G7" s="731"/>
      <c r="H7" s="731"/>
      <c r="I7" s="731"/>
      <c r="J7" s="730"/>
    </row>
    <row r="8" spans="1:10" ht="16.5">
      <c r="A8" s="1259" t="s">
        <v>47</v>
      </c>
      <c r="B8" s="1260"/>
      <c r="C8" s="1260"/>
      <c r="D8" s="738"/>
      <c r="E8" s="759"/>
      <c r="F8" s="760"/>
      <c r="G8" s="759"/>
      <c r="H8" s="759"/>
      <c r="I8" s="759"/>
      <c r="J8" s="737"/>
    </row>
    <row r="9" spans="1:10" ht="16.5">
      <c r="A9" s="733" t="s">
        <v>1342</v>
      </c>
      <c r="B9" s="732"/>
      <c r="C9" s="741"/>
      <c r="D9" s="744"/>
      <c r="E9" s="744"/>
      <c r="F9" s="745"/>
      <c r="G9" s="744"/>
      <c r="H9" s="744"/>
      <c r="I9" s="744"/>
      <c r="J9" s="743"/>
    </row>
    <row r="10" spans="1:10" ht="16.5">
      <c r="A10" s="733"/>
      <c r="B10" s="741" t="s">
        <v>1343</v>
      </c>
      <c r="C10" s="741" t="s">
        <v>1344</v>
      </c>
      <c r="D10" s="744" t="s">
        <v>1345</v>
      </c>
      <c r="E10" s="744">
        <v>0.1</v>
      </c>
      <c r="F10" s="745">
        <v>60</v>
      </c>
      <c r="G10" s="744">
        <f t="shared" ref="G10:G25" si="0">E10*F10</f>
        <v>6</v>
      </c>
      <c r="H10" s="744">
        <f t="shared" ref="H10:H25" si="1">G10*1.13</f>
        <v>6.7799999999999994</v>
      </c>
      <c r="I10" s="744"/>
      <c r="J10" s="743"/>
    </row>
    <row r="11" spans="1:10" ht="16.5">
      <c r="A11" s="742"/>
      <c r="B11" s="741" t="s">
        <v>1346</v>
      </c>
      <c r="C11" s="756" t="s">
        <v>1347</v>
      </c>
      <c r="D11" s="753" t="s">
        <v>1348</v>
      </c>
      <c r="E11" s="753">
        <v>25</v>
      </c>
      <c r="F11" s="754">
        <v>1</v>
      </c>
      <c r="G11" s="753">
        <f t="shared" si="0"/>
        <v>25</v>
      </c>
      <c r="H11" s="753">
        <f t="shared" si="1"/>
        <v>28.249999999999996</v>
      </c>
      <c r="I11" s="753"/>
      <c r="J11" s="752"/>
    </row>
    <row r="12" spans="1:10" ht="16.5">
      <c r="A12" s="742"/>
      <c r="B12" s="741" t="s">
        <v>1349</v>
      </c>
      <c r="C12" s="797" t="s">
        <v>1350</v>
      </c>
      <c r="D12" s="802" t="s">
        <v>1351</v>
      </c>
      <c r="E12" s="801">
        <v>16</v>
      </c>
      <c r="F12" s="802">
        <v>12</v>
      </c>
      <c r="G12" s="744">
        <f t="shared" si="0"/>
        <v>192</v>
      </c>
      <c r="H12" s="744">
        <f t="shared" si="1"/>
        <v>216.95999999999998</v>
      </c>
      <c r="I12" s="797"/>
      <c r="J12" s="797"/>
    </row>
    <row r="13" spans="1:10" ht="16.5">
      <c r="A13" s="742"/>
      <c r="B13" s="741" t="s">
        <v>1352</v>
      </c>
      <c r="C13" s="756" t="s">
        <v>1353</v>
      </c>
      <c r="D13" s="753" t="s">
        <v>1354</v>
      </c>
      <c r="E13" s="753">
        <v>40</v>
      </c>
      <c r="F13" s="754">
        <v>1</v>
      </c>
      <c r="G13" s="753">
        <f t="shared" si="0"/>
        <v>40</v>
      </c>
      <c r="H13" s="753">
        <f t="shared" si="1"/>
        <v>45.199999999999996</v>
      </c>
      <c r="I13" s="753"/>
      <c r="J13" s="752"/>
    </row>
    <row r="14" spans="1:10" ht="16.5">
      <c r="A14" s="742"/>
      <c r="B14" s="741" t="s">
        <v>1355</v>
      </c>
      <c r="C14" s="797" t="s">
        <v>1356</v>
      </c>
      <c r="D14" s="802" t="s">
        <v>1357</v>
      </c>
      <c r="E14" s="803">
        <v>3</v>
      </c>
      <c r="F14" s="802">
        <v>60</v>
      </c>
      <c r="G14" s="801">
        <f t="shared" si="0"/>
        <v>180</v>
      </c>
      <c r="H14" s="801">
        <f t="shared" si="1"/>
        <v>203.39999999999998</v>
      </c>
      <c r="I14" s="797"/>
      <c r="J14" s="797"/>
    </row>
    <row r="15" spans="1:10" ht="16.5">
      <c r="A15" s="742"/>
      <c r="B15" s="741" t="s">
        <v>1358</v>
      </c>
      <c r="C15" s="798" t="s">
        <v>1356</v>
      </c>
      <c r="D15" s="753" t="s">
        <v>1359</v>
      </c>
      <c r="E15" s="753">
        <v>3</v>
      </c>
      <c r="F15" s="754">
        <v>60</v>
      </c>
      <c r="G15" s="753">
        <f t="shared" si="0"/>
        <v>180</v>
      </c>
      <c r="H15" s="753">
        <f t="shared" si="1"/>
        <v>203.39999999999998</v>
      </c>
      <c r="I15" s="753">
        <v>233.04</v>
      </c>
      <c r="J15" s="752"/>
    </row>
    <row r="16" spans="1:10" ht="16.5">
      <c r="A16" s="742"/>
      <c r="B16" s="741" t="s">
        <v>1360</v>
      </c>
      <c r="C16" s="800" t="s">
        <v>1356</v>
      </c>
      <c r="D16" s="744" t="s">
        <v>1361</v>
      </c>
      <c r="E16" s="744">
        <v>3</v>
      </c>
      <c r="F16" s="745">
        <v>75</v>
      </c>
      <c r="G16" s="744">
        <f t="shared" si="0"/>
        <v>225</v>
      </c>
      <c r="H16" s="744">
        <f t="shared" si="1"/>
        <v>254.24999999999997</v>
      </c>
      <c r="I16" s="744"/>
      <c r="J16" s="743"/>
    </row>
    <row r="17" spans="1:10" ht="16.5">
      <c r="A17" s="742"/>
      <c r="B17" s="741" t="s">
        <v>1362</v>
      </c>
      <c r="C17" s="798" t="s">
        <v>1356</v>
      </c>
      <c r="D17" s="753" t="s">
        <v>1363</v>
      </c>
      <c r="E17" s="753">
        <v>3</v>
      </c>
      <c r="F17" s="754">
        <v>60</v>
      </c>
      <c r="G17" s="753">
        <f t="shared" si="0"/>
        <v>180</v>
      </c>
      <c r="H17" s="753">
        <f t="shared" si="1"/>
        <v>203.39999999999998</v>
      </c>
      <c r="I17" s="753"/>
      <c r="J17" s="752"/>
    </row>
    <row r="18" spans="1:10" ht="16.5">
      <c r="A18" s="742"/>
      <c r="B18" s="741" t="s">
        <v>1364</v>
      </c>
      <c r="C18" s="800" t="s">
        <v>1356</v>
      </c>
      <c r="D18" s="744" t="s">
        <v>1365</v>
      </c>
      <c r="E18" s="744">
        <v>3</v>
      </c>
      <c r="F18" s="745">
        <v>60</v>
      </c>
      <c r="G18" s="744">
        <f t="shared" si="0"/>
        <v>180</v>
      </c>
      <c r="H18" s="744">
        <f t="shared" si="1"/>
        <v>203.39999999999998</v>
      </c>
      <c r="I18" s="744"/>
      <c r="J18" s="799"/>
    </row>
    <row r="19" spans="1:10" ht="16.5">
      <c r="A19" s="742"/>
      <c r="B19" s="741" t="s">
        <v>1366</v>
      </c>
      <c r="C19" s="798" t="s">
        <v>1356</v>
      </c>
      <c r="D19" s="753" t="s">
        <v>1367</v>
      </c>
      <c r="E19" s="753">
        <v>3</v>
      </c>
      <c r="F19" s="754">
        <v>60</v>
      </c>
      <c r="G19" s="753">
        <f t="shared" si="0"/>
        <v>180</v>
      </c>
      <c r="H19" s="753">
        <f t="shared" si="1"/>
        <v>203.39999999999998</v>
      </c>
      <c r="I19" s="753"/>
      <c r="J19" s="752"/>
    </row>
    <row r="20" spans="1:10" ht="16.5">
      <c r="A20" s="742"/>
      <c r="B20" s="741" t="s">
        <v>1368</v>
      </c>
      <c r="C20" s="800" t="s">
        <v>1356</v>
      </c>
      <c r="D20" s="744" t="s">
        <v>1369</v>
      </c>
      <c r="E20" s="744">
        <v>3</v>
      </c>
      <c r="F20" s="745">
        <v>60</v>
      </c>
      <c r="G20" s="744">
        <f t="shared" si="0"/>
        <v>180</v>
      </c>
      <c r="H20" s="744">
        <f t="shared" si="1"/>
        <v>203.39999999999998</v>
      </c>
      <c r="I20" s="744"/>
      <c r="J20" s="743"/>
    </row>
    <row r="21" spans="1:10" ht="16.5">
      <c r="A21" s="742"/>
      <c r="B21" s="741" t="s">
        <v>1370</v>
      </c>
      <c r="C21" s="798" t="s">
        <v>1356</v>
      </c>
      <c r="D21" s="753" t="s">
        <v>1371</v>
      </c>
      <c r="E21" s="753">
        <v>3</v>
      </c>
      <c r="F21" s="754">
        <v>75</v>
      </c>
      <c r="G21" s="753">
        <f t="shared" si="0"/>
        <v>225</v>
      </c>
      <c r="H21" s="753">
        <f t="shared" si="1"/>
        <v>254.24999999999997</v>
      </c>
      <c r="I21" s="753"/>
      <c r="J21" s="752"/>
    </row>
    <row r="22" spans="1:10" ht="16.5">
      <c r="A22" s="742"/>
      <c r="B22" s="741" t="s">
        <v>1372</v>
      </c>
      <c r="C22" s="800" t="s">
        <v>1356</v>
      </c>
      <c r="D22" s="744" t="s">
        <v>1373</v>
      </c>
      <c r="E22" s="744">
        <v>3</v>
      </c>
      <c r="F22" s="745">
        <v>60</v>
      </c>
      <c r="G22" s="744">
        <f t="shared" si="0"/>
        <v>180</v>
      </c>
      <c r="H22" s="744">
        <f t="shared" si="1"/>
        <v>203.39999999999998</v>
      </c>
      <c r="I22" s="744"/>
      <c r="J22" s="743"/>
    </row>
    <row r="23" spans="1:10" ht="16.5">
      <c r="A23" s="742"/>
      <c r="B23" s="741" t="s">
        <v>1374</v>
      </c>
      <c r="C23" s="798" t="s">
        <v>1356</v>
      </c>
      <c r="D23" s="753" t="s">
        <v>1375</v>
      </c>
      <c r="E23" s="753">
        <v>3</v>
      </c>
      <c r="F23" s="754">
        <v>60</v>
      </c>
      <c r="G23" s="753">
        <f t="shared" si="0"/>
        <v>180</v>
      </c>
      <c r="H23" s="753">
        <f t="shared" si="1"/>
        <v>203.39999999999998</v>
      </c>
      <c r="I23" s="753"/>
      <c r="J23" s="752"/>
    </row>
    <row r="24" spans="1:10" ht="16.5">
      <c r="A24" s="742"/>
      <c r="B24" s="741" t="s">
        <v>1376</v>
      </c>
      <c r="C24" s="797" t="s">
        <v>1356</v>
      </c>
      <c r="D24" s="744" t="s">
        <v>1377</v>
      </c>
      <c r="E24" s="744">
        <v>3</v>
      </c>
      <c r="F24" s="745">
        <v>60</v>
      </c>
      <c r="G24" s="744">
        <f t="shared" si="0"/>
        <v>180</v>
      </c>
      <c r="H24" s="744">
        <f t="shared" si="1"/>
        <v>203.39999999999998</v>
      </c>
      <c r="I24" s="744"/>
      <c r="J24" s="799"/>
    </row>
    <row r="25" spans="1:10" ht="16.5">
      <c r="A25" s="742"/>
      <c r="B25" s="741" t="s">
        <v>1378</v>
      </c>
      <c r="C25" s="798" t="s">
        <v>1356</v>
      </c>
      <c r="D25" s="753" t="s">
        <v>1379</v>
      </c>
      <c r="E25" s="753">
        <v>3</v>
      </c>
      <c r="F25" s="754">
        <v>85</v>
      </c>
      <c r="G25" s="753">
        <f t="shared" si="0"/>
        <v>255</v>
      </c>
      <c r="H25" s="753">
        <f t="shared" si="1"/>
        <v>288.14999999999998</v>
      </c>
      <c r="I25" s="753"/>
      <c r="J25" s="752"/>
    </row>
    <row r="26" spans="1:10" ht="16.5">
      <c r="A26" s="742"/>
      <c r="B26" s="797"/>
      <c r="C26" s="797"/>
      <c r="D26" s="797"/>
      <c r="E26" s="797"/>
      <c r="F26" s="797"/>
      <c r="G26" s="797"/>
      <c r="H26" s="797"/>
      <c r="I26" s="797"/>
      <c r="J26" s="797"/>
    </row>
    <row r="27" spans="1:10" ht="16.5">
      <c r="A27" s="742"/>
      <c r="B27" s="751" t="s">
        <v>1380</v>
      </c>
      <c r="C27" s="758"/>
      <c r="D27" s="748"/>
      <c r="E27" s="748"/>
      <c r="F27" s="749"/>
      <c r="G27" s="748"/>
      <c r="H27" s="748">
        <f>SUM(H11:H25)</f>
        <v>2917.6600000000003</v>
      </c>
      <c r="I27" s="748">
        <f>SUM(I9:I25)</f>
        <v>233.04</v>
      </c>
      <c r="J27" s="747">
        <f>SUM(J9:J25)</f>
        <v>0</v>
      </c>
    </row>
    <row r="28" spans="1:10" ht="16.5">
      <c r="A28" s="733"/>
      <c r="B28" s="732"/>
      <c r="C28" s="732"/>
      <c r="D28" s="731"/>
      <c r="E28" s="731"/>
      <c r="F28" s="740"/>
      <c r="G28" s="731"/>
      <c r="H28" s="731"/>
      <c r="I28" s="731"/>
      <c r="J28" s="730"/>
    </row>
    <row r="29" spans="1:10" ht="16.5">
      <c r="A29" s="733" t="s">
        <v>1381</v>
      </c>
      <c r="B29" s="732"/>
      <c r="C29" s="741"/>
      <c r="D29" s="744"/>
      <c r="E29" s="744"/>
      <c r="F29" s="745"/>
      <c r="G29" s="744"/>
      <c r="H29" s="744"/>
      <c r="I29" s="744"/>
      <c r="J29" s="743"/>
    </row>
    <row r="30" spans="1:10" ht="16.5">
      <c r="A30" s="757" t="s">
        <v>1382</v>
      </c>
      <c r="B30" s="755" t="s">
        <v>1383</v>
      </c>
      <c r="C30" s="756" t="s">
        <v>1384</v>
      </c>
      <c r="D30" s="753" t="s">
        <v>20</v>
      </c>
      <c r="E30" s="753">
        <v>80</v>
      </c>
      <c r="F30" s="754">
        <v>3</v>
      </c>
      <c r="G30" s="753">
        <f t="shared" ref="G30:G48" si="2">E30*F30</f>
        <v>240</v>
      </c>
      <c r="H30" s="753">
        <f t="shared" ref="H30:H48" si="3">G30*1.13</f>
        <v>271.2</v>
      </c>
      <c r="I30" s="753"/>
      <c r="J30" s="752"/>
    </row>
    <row r="31" spans="1:10" ht="16.5">
      <c r="A31" s="757"/>
      <c r="B31" s="741" t="s">
        <v>1385</v>
      </c>
      <c r="C31" s="746" t="s">
        <v>1384</v>
      </c>
      <c r="D31" s="744" t="s">
        <v>1386</v>
      </c>
      <c r="E31" s="744">
        <v>50</v>
      </c>
      <c r="F31" s="745">
        <v>10</v>
      </c>
      <c r="G31" s="744">
        <f t="shared" si="2"/>
        <v>500</v>
      </c>
      <c r="H31" s="744">
        <f t="shared" si="3"/>
        <v>565</v>
      </c>
      <c r="I31" s="744"/>
      <c r="J31" s="743"/>
    </row>
    <row r="32" spans="1:10" ht="16.5">
      <c r="A32" s="757"/>
      <c r="B32" s="755" t="s">
        <v>1387</v>
      </c>
      <c r="C32" s="756" t="s">
        <v>1388</v>
      </c>
      <c r="D32" s="753" t="s">
        <v>458</v>
      </c>
      <c r="E32" s="753">
        <v>0.5</v>
      </c>
      <c r="F32" s="754">
        <v>400</v>
      </c>
      <c r="G32" s="753">
        <f t="shared" si="2"/>
        <v>200</v>
      </c>
      <c r="H32" s="753">
        <f t="shared" si="3"/>
        <v>225.99999999999997</v>
      </c>
      <c r="I32" s="753"/>
      <c r="J32" s="752"/>
    </row>
    <row r="33" spans="1:10" ht="16.5">
      <c r="A33" s="757"/>
      <c r="B33" s="741" t="s">
        <v>1389</v>
      </c>
      <c r="C33" s="746" t="s">
        <v>289</v>
      </c>
      <c r="D33" s="744" t="s">
        <v>1390</v>
      </c>
      <c r="E33" s="744">
        <v>2</v>
      </c>
      <c r="F33" s="745">
        <v>80</v>
      </c>
      <c r="G33" s="744">
        <f t="shared" si="2"/>
        <v>160</v>
      </c>
      <c r="H33" s="744">
        <f t="shared" si="3"/>
        <v>180.79999999999998</v>
      </c>
      <c r="I33" s="744"/>
      <c r="J33" s="743"/>
    </row>
    <row r="34" spans="1:10" ht="16.5">
      <c r="A34" s="757"/>
      <c r="B34" s="755" t="s">
        <v>1391</v>
      </c>
      <c r="C34" s="756" t="s">
        <v>1206</v>
      </c>
      <c r="D34" s="753" t="s">
        <v>1390</v>
      </c>
      <c r="E34" s="753">
        <v>0.5</v>
      </c>
      <c r="F34" s="754">
        <v>80</v>
      </c>
      <c r="G34" s="753">
        <f t="shared" si="2"/>
        <v>40</v>
      </c>
      <c r="H34" s="753">
        <f t="shared" si="3"/>
        <v>45.199999999999996</v>
      </c>
      <c r="I34" s="753"/>
      <c r="J34" s="752"/>
    </row>
    <row r="35" spans="1:10" ht="16.5">
      <c r="A35" s="757"/>
      <c r="B35" s="741" t="s">
        <v>1392</v>
      </c>
      <c r="C35" s="746" t="s">
        <v>289</v>
      </c>
      <c r="D35" s="744" t="s">
        <v>1393</v>
      </c>
      <c r="E35" s="744">
        <v>2</v>
      </c>
      <c r="F35" s="745">
        <v>80</v>
      </c>
      <c r="G35" s="744">
        <f t="shared" si="2"/>
        <v>160</v>
      </c>
      <c r="H35" s="744">
        <f t="shared" si="3"/>
        <v>180.79999999999998</v>
      </c>
      <c r="I35" s="744"/>
      <c r="J35" s="743"/>
    </row>
    <row r="36" spans="1:10" ht="16.5">
      <c r="A36" s="757"/>
      <c r="B36" s="755" t="s">
        <v>1394</v>
      </c>
      <c r="C36" s="756" t="s">
        <v>1206</v>
      </c>
      <c r="D36" s="753" t="s">
        <v>1393</v>
      </c>
      <c r="E36" s="753">
        <v>0.5</v>
      </c>
      <c r="F36" s="754">
        <v>80</v>
      </c>
      <c r="G36" s="753">
        <f t="shared" si="2"/>
        <v>40</v>
      </c>
      <c r="H36" s="753">
        <f t="shared" si="3"/>
        <v>45.199999999999996</v>
      </c>
      <c r="I36" s="753"/>
      <c r="J36" s="752"/>
    </row>
    <row r="37" spans="1:10" ht="16.5">
      <c r="A37" s="757"/>
      <c r="B37" s="741" t="s">
        <v>1395</v>
      </c>
      <c r="C37" s="746" t="s">
        <v>803</v>
      </c>
      <c r="D37" s="744" t="s">
        <v>1396</v>
      </c>
      <c r="E37" s="744">
        <v>200</v>
      </c>
      <c r="F37" s="745">
        <v>1</v>
      </c>
      <c r="G37" s="744">
        <f t="shared" si="2"/>
        <v>200</v>
      </c>
      <c r="H37" s="744">
        <f t="shared" si="3"/>
        <v>225.99999999999997</v>
      </c>
      <c r="I37" s="744"/>
      <c r="J37" s="743"/>
    </row>
    <row r="38" spans="1:10" ht="16.5">
      <c r="A38" s="757"/>
      <c r="B38" s="755" t="s">
        <v>1397</v>
      </c>
      <c r="C38" s="756" t="s">
        <v>1398</v>
      </c>
      <c r="D38" s="753" t="s">
        <v>1399</v>
      </c>
      <c r="E38" s="753">
        <v>50</v>
      </c>
      <c r="F38" s="754">
        <v>1</v>
      </c>
      <c r="G38" s="753">
        <f t="shared" si="2"/>
        <v>50</v>
      </c>
      <c r="H38" s="753">
        <f t="shared" si="3"/>
        <v>56.499999999999993</v>
      </c>
      <c r="I38" s="753"/>
      <c r="J38" s="752"/>
    </row>
    <row r="39" spans="1:10" ht="16.5">
      <c r="A39" s="757"/>
      <c r="B39" s="741" t="s">
        <v>1400</v>
      </c>
      <c r="C39" s="746" t="s">
        <v>1401</v>
      </c>
      <c r="D39" s="744" t="s">
        <v>1402</v>
      </c>
      <c r="E39" s="744">
        <v>120</v>
      </c>
      <c r="F39" s="745">
        <v>2</v>
      </c>
      <c r="G39" s="744">
        <f t="shared" si="2"/>
        <v>240</v>
      </c>
      <c r="H39" s="744">
        <f t="shared" si="3"/>
        <v>271.2</v>
      </c>
      <c r="I39" s="744"/>
      <c r="J39" s="743"/>
    </row>
    <row r="40" spans="1:10" ht="16.5">
      <c r="A40" s="757"/>
      <c r="B40" s="755" t="s">
        <v>1403</v>
      </c>
      <c r="C40" s="756" t="s">
        <v>1404</v>
      </c>
      <c r="D40" s="753" t="s">
        <v>1405</v>
      </c>
      <c r="E40" s="753">
        <v>8.5</v>
      </c>
      <c r="F40" s="754">
        <v>10</v>
      </c>
      <c r="G40" s="753">
        <f t="shared" si="2"/>
        <v>85</v>
      </c>
      <c r="H40" s="753">
        <f t="shared" si="3"/>
        <v>96.05</v>
      </c>
      <c r="I40" s="753"/>
      <c r="J40" s="752"/>
    </row>
    <row r="41" spans="1:10" ht="16.5">
      <c r="A41" s="757"/>
      <c r="B41" s="741" t="s">
        <v>1406</v>
      </c>
      <c r="C41" s="746" t="s">
        <v>1407</v>
      </c>
      <c r="D41" s="744" t="s">
        <v>1408</v>
      </c>
      <c r="E41" s="744">
        <v>7</v>
      </c>
      <c r="F41" s="745">
        <v>6</v>
      </c>
      <c r="G41" s="744">
        <f t="shared" si="2"/>
        <v>42</v>
      </c>
      <c r="H41" s="744">
        <f t="shared" si="3"/>
        <v>47.459999999999994</v>
      </c>
      <c r="I41" s="744"/>
      <c r="J41" s="743"/>
    </row>
    <row r="42" spans="1:10" ht="16.5">
      <c r="A42" s="757" t="s">
        <v>1409</v>
      </c>
      <c r="B42" s="755" t="s">
        <v>1410</v>
      </c>
      <c r="C42" s="756" t="s">
        <v>289</v>
      </c>
      <c r="D42" s="753" t="s">
        <v>1411</v>
      </c>
      <c r="E42" s="753">
        <v>2</v>
      </c>
      <c r="F42" s="754">
        <v>150</v>
      </c>
      <c r="G42" s="753">
        <f t="shared" si="2"/>
        <v>300</v>
      </c>
      <c r="H42" s="753">
        <f t="shared" si="3"/>
        <v>338.99999999999994</v>
      </c>
      <c r="I42" s="753"/>
      <c r="J42" s="752"/>
    </row>
    <row r="43" spans="1:10" ht="16.5">
      <c r="A43" s="757"/>
      <c r="B43" s="796" t="s">
        <v>1412</v>
      </c>
      <c r="C43" s="746" t="s">
        <v>1413</v>
      </c>
      <c r="D43" s="744" t="s">
        <v>1414</v>
      </c>
      <c r="E43" s="744">
        <v>75</v>
      </c>
      <c r="F43" s="745">
        <v>1</v>
      </c>
      <c r="G43" s="744">
        <f t="shared" si="2"/>
        <v>75</v>
      </c>
      <c r="H43" s="744">
        <f t="shared" si="3"/>
        <v>84.749999999999986</v>
      </c>
      <c r="I43" s="744">
        <v>84.75</v>
      </c>
      <c r="J43" s="743"/>
    </row>
    <row r="44" spans="1:10" ht="16.5">
      <c r="A44" s="757"/>
      <c r="B44" s="755" t="s">
        <v>1415</v>
      </c>
      <c r="C44" s="756" t="s">
        <v>289</v>
      </c>
      <c r="D44" s="753" t="s">
        <v>1416</v>
      </c>
      <c r="E44" s="753">
        <v>2</v>
      </c>
      <c r="F44" s="754">
        <v>40</v>
      </c>
      <c r="G44" s="753">
        <f t="shared" si="2"/>
        <v>80</v>
      </c>
      <c r="H44" s="753">
        <f t="shared" si="3"/>
        <v>90.399999999999991</v>
      </c>
      <c r="I44" s="753"/>
      <c r="J44" s="752"/>
    </row>
    <row r="45" spans="1:10" ht="16.5">
      <c r="A45" s="757"/>
      <c r="B45" s="796" t="s">
        <v>1417</v>
      </c>
      <c r="C45" s="746" t="s">
        <v>289</v>
      </c>
      <c r="D45" s="744" t="s">
        <v>1418</v>
      </c>
      <c r="E45" s="744">
        <v>2</v>
      </c>
      <c r="F45" s="745">
        <v>40</v>
      </c>
      <c r="G45" s="744">
        <f t="shared" si="2"/>
        <v>80</v>
      </c>
      <c r="H45" s="744">
        <f t="shared" si="3"/>
        <v>90.399999999999991</v>
      </c>
      <c r="I45" s="744"/>
      <c r="J45" s="743"/>
    </row>
    <row r="46" spans="1:10" ht="16.5">
      <c r="A46" s="757"/>
      <c r="B46" s="755" t="s">
        <v>1419</v>
      </c>
      <c r="C46" s="756" t="s">
        <v>289</v>
      </c>
      <c r="D46" s="753" t="s">
        <v>1420</v>
      </c>
      <c r="E46" s="753">
        <v>2</v>
      </c>
      <c r="F46" s="754">
        <v>40</v>
      </c>
      <c r="G46" s="753">
        <f t="shared" si="2"/>
        <v>80</v>
      </c>
      <c r="H46" s="753">
        <f t="shared" si="3"/>
        <v>90.399999999999991</v>
      </c>
      <c r="I46" s="753"/>
      <c r="J46" s="752"/>
    </row>
    <row r="47" spans="1:10" ht="16.5">
      <c r="A47" s="757"/>
      <c r="B47" s="755" t="s">
        <v>1421</v>
      </c>
      <c r="C47" s="756" t="s">
        <v>289</v>
      </c>
      <c r="D47" s="753" t="s">
        <v>1422</v>
      </c>
      <c r="E47" s="753">
        <v>2</v>
      </c>
      <c r="F47" s="754">
        <v>20</v>
      </c>
      <c r="G47" s="753">
        <f t="shared" si="2"/>
        <v>40</v>
      </c>
      <c r="H47" s="753">
        <f t="shared" si="3"/>
        <v>45.199999999999996</v>
      </c>
      <c r="I47" s="753"/>
      <c r="J47" s="752"/>
    </row>
    <row r="48" spans="1:10" ht="16.5">
      <c r="A48" s="757"/>
      <c r="B48" s="796" t="s">
        <v>1423</v>
      </c>
      <c r="C48" s="746" t="s">
        <v>878</v>
      </c>
      <c r="D48" s="744" t="s">
        <v>458</v>
      </c>
      <c r="E48" s="744">
        <v>0.5</v>
      </c>
      <c r="F48" s="745">
        <v>60</v>
      </c>
      <c r="G48" s="744">
        <f t="shared" si="2"/>
        <v>30</v>
      </c>
      <c r="H48" s="744">
        <f t="shared" si="3"/>
        <v>33.9</v>
      </c>
      <c r="I48" s="744"/>
      <c r="J48" s="795"/>
    </row>
    <row r="49" spans="1:10" ht="16.5">
      <c r="A49" s="742"/>
      <c r="B49" s="741"/>
      <c r="C49" s="741"/>
      <c r="D49" s="744"/>
      <c r="E49" s="744"/>
      <c r="F49" s="745"/>
      <c r="G49" s="744"/>
      <c r="H49" s="744"/>
      <c r="I49" s="744"/>
      <c r="J49" s="743"/>
    </row>
    <row r="50" spans="1:10" ht="16.5">
      <c r="A50" s="742"/>
      <c r="B50" s="751" t="s">
        <v>1424</v>
      </c>
      <c r="C50" s="750"/>
      <c r="D50" s="748"/>
      <c r="E50" s="748"/>
      <c r="F50" s="749"/>
      <c r="G50" s="748"/>
      <c r="H50" s="748">
        <f>SUM(H30:H48)</f>
        <v>2985.4600000000005</v>
      </c>
      <c r="I50" s="748">
        <f>SUM(I30:I49)</f>
        <v>84.75</v>
      </c>
      <c r="J50" s="747">
        <f>SUM(J30:J49)</f>
        <v>0</v>
      </c>
    </row>
    <row r="51" spans="1:10" ht="16.5">
      <c r="A51" s="742"/>
      <c r="B51" s="741"/>
      <c r="C51" s="741"/>
      <c r="D51" s="744"/>
      <c r="E51" s="744"/>
      <c r="F51" s="745"/>
      <c r="G51" s="744"/>
      <c r="H51" s="744"/>
      <c r="I51" s="744"/>
      <c r="J51" s="743"/>
    </row>
    <row r="52" spans="1:10" ht="16.5">
      <c r="A52" s="733" t="s">
        <v>1425</v>
      </c>
      <c r="B52" s="732"/>
      <c r="C52" s="741"/>
      <c r="D52" s="744"/>
      <c r="E52" s="744"/>
      <c r="F52" s="745"/>
      <c r="G52" s="744"/>
      <c r="H52" s="744"/>
      <c r="I52" s="744"/>
      <c r="J52" s="743"/>
    </row>
    <row r="53" spans="1:10" ht="16.5">
      <c r="A53" s="742"/>
      <c r="B53" s="755" t="s">
        <v>1426</v>
      </c>
      <c r="C53" s="756" t="s">
        <v>1427</v>
      </c>
      <c r="D53" s="753" t="s">
        <v>1428</v>
      </c>
      <c r="E53" s="753">
        <v>200</v>
      </c>
      <c r="F53" s="754">
        <v>1</v>
      </c>
      <c r="G53" s="753">
        <f t="shared" ref="G53:G58" si="4">E53*F53</f>
        <v>200</v>
      </c>
      <c r="H53" s="753">
        <f t="shared" ref="H53:H58" si="5">G53*1.13</f>
        <v>225.99999999999997</v>
      </c>
      <c r="I53" s="753"/>
      <c r="J53" s="752"/>
    </row>
    <row r="54" spans="1:10" ht="16.5">
      <c r="A54" s="742"/>
      <c r="B54" s="741" t="s">
        <v>1429</v>
      </c>
      <c r="C54" s="741" t="s">
        <v>1430</v>
      </c>
      <c r="D54" s="744" t="s">
        <v>1431</v>
      </c>
      <c r="E54" s="744">
        <v>80</v>
      </c>
      <c r="F54" s="745">
        <v>3</v>
      </c>
      <c r="G54" s="744">
        <f t="shared" si="4"/>
        <v>240</v>
      </c>
      <c r="H54" s="744">
        <f t="shared" si="5"/>
        <v>271.2</v>
      </c>
      <c r="I54" s="744"/>
      <c r="J54" s="743"/>
    </row>
    <row r="55" spans="1:10" ht="16.5">
      <c r="A55" s="742"/>
      <c r="B55" s="755" t="s">
        <v>1432</v>
      </c>
      <c r="C55" s="755" t="s">
        <v>753</v>
      </c>
      <c r="D55" s="753" t="s">
        <v>1433</v>
      </c>
      <c r="E55" s="753">
        <v>6</v>
      </c>
      <c r="F55" s="754">
        <v>13</v>
      </c>
      <c r="G55" s="753">
        <f t="shared" si="4"/>
        <v>78</v>
      </c>
      <c r="H55" s="753">
        <f t="shared" si="5"/>
        <v>88.139999999999986</v>
      </c>
      <c r="I55" s="753"/>
      <c r="J55" s="752"/>
    </row>
    <row r="56" spans="1:10" ht="16.5">
      <c r="A56" s="742"/>
      <c r="B56" s="741" t="s">
        <v>1434</v>
      </c>
      <c r="C56" s="741" t="s">
        <v>1206</v>
      </c>
      <c r="D56" s="744" t="s">
        <v>1433</v>
      </c>
      <c r="E56" s="744">
        <v>1.5</v>
      </c>
      <c r="F56" s="745">
        <v>13</v>
      </c>
      <c r="G56" s="744">
        <f t="shared" si="4"/>
        <v>19.5</v>
      </c>
      <c r="H56" s="744">
        <f t="shared" si="5"/>
        <v>22.034999999999997</v>
      </c>
      <c r="I56" s="744"/>
      <c r="J56" s="743"/>
    </row>
    <row r="57" spans="1:10" ht="16.5">
      <c r="A57" s="757"/>
      <c r="B57" s="755" t="s">
        <v>1435</v>
      </c>
      <c r="C57" s="755" t="s">
        <v>1436</v>
      </c>
      <c r="D57" s="753" t="s">
        <v>1437</v>
      </c>
      <c r="E57" s="753">
        <v>50</v>
      </c>
      <c r="F57" s="754">
        <v>1</v>
      </c>
      <c r="G57" s="753">
        <f t="shared" si="4"/>
        <v>50</v>
      </c>
      <c r="H57" s="753">
        <f t="shared" si="5"/>
        <v>56.499999999999993</v>
      </c>
      <c r="I57" s="753"/>
      <c r="J57" s="752"/>
    </row>
    <row r="58" spans="1:10" ht="16.5">
      <c r="A58" s="742"/>
      <c r="B58" s="741" t="s">
        <v>1438</v>
      </c>
      <c r="C58" s="741" t="s">
        <v>1439</v>
      </c>
      <c r="D58" s="744" t="s">
        <v>1440</v>
      </c>
      <c r="E58" s="744">
        <v>5</v>
      </c>
      <c r="F58" s="745">
        <v>1</v>
      </c>
      <c r="G58" s="744">
        <f t="shared" si="4"/>
        <v>5</v>
      </c>
      <c r="H58" s="744">
        <f t="shared" si="5"/>
        <v>5.6499999999999995</v>
      </c>
      <c r="I58" s="744"/>
      <c r="J58" s="743"/>
    </row>
    <row r="59" spans="1:10" ht="16.5">
      <c r="A59" s="742"/>
      <c r="B59" s="741"/>
      <c r="C59" s="741"/>
      <c r="D59" s="744"/>
      <c r="E59" s="744"/>
      <c r="F59" s="745"/>
      <c r="G59" s="744"/>
      <c r="H59" s="744"/>
      <c r="I59" s="744"/>
      <c r="J59" s="743"/>
    </row>
    <row r="60" spans="1:10" ht="16.5">
      <c r="A60" s="742"/>
      <c r="B60" s="751" t="s">
        <v>1441</v>
      </c>
      <c r="C60" s="750"/>
      <c r="D60" s="748"/>
      <c r="E60" s="748"/>
      <c r="F60" s="749"/>
      <c r="G60" s="748"/>
      <c r="H60" s="748">
        <f>SUM(H53:H58)</f>
        <v>669.52499999999986</v>
      </c>
      <c r="I60" s="748">
        <f>SUM(I53:I59)</f>
        <v>0</v>
      </c>
      <c r="J60" s="747">
        <f>SUM(J53:J59)</f>
        <v>0</v>
      </c>
    </row>
    <row r="61" spans="1:10" ht="16.5">
      <c r="A61" s="742"/>
      <c r="B61" s="741"/>
      <c r="C61" s="741"/>
      <c r="D61" s="744"/>
      <c r="E61" s="744"/>
      <c r="F61" s="745"/>
      <c r="G61" s="744"/>
      <c r="H61" s="744"/>
      <c r="I61" s="744"/>
      <c r="J61" s="743"/>
    </row>
    <row r="62" spans="1:10" ht="16.5">
      <c r="A62" s="733" t="s">
        <v>1442</v>
      </c>
      <c r="B62" s="732"/>
      <c r="C62" s="741"/>
      <c r="D62" s="744"/>
      <c r="E62" s="744"/>
      <c r="F62" s="745"/>
      <c r="G62" s="744"/>
      <c r="H62" s="744"/>
      <c r="I62" s="744"/>
      <c r="J62" s="743"/>
    </row>
    <row r="63" spans="1:10" ht="16.5">
      <c r="A63" s="742"/>
      <c r="B63" s="755" t="s">
        <v>1443</v>
      </c>
      <c r="C63" s="756" t="s">
        <v>1444</v>
      </c>
      <c r="D63" s="753" t="s">
        <v>1445</v>
      </c>
      <c r="E63" s="753">
        <v>500</v>
      </c>
      <c r="F63" s="754">
        <v>1</v>
      </c>
      <c r="G63" s="753">
        <f t="shared" ref="G63:G71" si="6">E63*F63</f>
        <v>500</v>
      </c>
      <c r="H63" s="753">
        <f t="shared" ref="H63:H71" si="7">G63*1.13</f>
        <v>565</v>
      </c>
      <c r="I63" s="753"/>
      <c r="J63" s="752"/>
    </row>
    <row r="64" spans="1:10" ht="16.5">
      <c r="A64" s="742" t="s">
        <v>66</v>
      </c>
      <c r="B64" s="741" t="s">
        <v>1446</v>
      </c>
      <c r="C64" s="741" t="s">
        <v>1169</v>
      </c>
      <c r="D64" s="744" t="s">
        <v>1447</v>
      </c>
      <c r="E64" s="744">
        <v>50</v>
      </c>
      <c r="F64" s="745">
        <v>160</v>
      </c>
      <c r="G64" s="744">
        <f t="shared" si="6"/>
        <v>8000</v>
      </c>
      <c r="H64" s="744">
        <f t="shared" si="7"/>
        <v>9040</v>
      </c>
      <c r="I64" s="744"/>
      <c r="J64" s="743"/>
    </row>
    <row r="65" spans="1:10" ht="16.5">
      <c r="A65" s="742"/>
      <c r="B65" s="755" t="s">
        <v>1448</v>
      </c>
      <c r="C65" s="755" t="s">
        <v>859</v>
      </c>
      <c r="D65" s="753" t="s">
        <v>1449</v>
      </c>
      <c r="E65" s="753">
        <v>30</v>
      </c>
      <c r="F65" s="754">
        <v>50</v>
      </c>
      <c r="G65" s="753">
        <f t="shared" si="6"/>
        <v>1500</v>
      </c>
      <c r="H65" s="753">
        <f t="shared" si="7"/>
        <v>1694.9999999999998</v>
      </c>
      <c r="I65" s="753"/>
      <c r="J65" s="752"/>
    </row>
    <row r="66" spans="1:10" ht="16.5">
      <c r="A66" s="742"/>
      <c r="B66" s="741" t="s">
        <v>1450</v>
      </c>
      <c r="C66" s="741" t="s">
        <v>1451</v>
      </c>
      <c r="D66" s="744" t="s">
        <v>1452</v>
      </c>
      <c r="E66" s="744">
        <v>1000</v>
      </c>
      <c r="F66" s="745">
        <v>1</v>
      </c>
      <c r="G66" s="744">
        <f t="shared" si="6"/>
        <v>1000</v>
      </c>
      <c r="H66" s="744">
        <f t="shared" si="7"/>
        <v>1130</v>
      </c>
      <c r="I66" s="744"/>
      <c r="J66" s="743"/>
    </row>
    <row r="67" spans="1:10" ht="16.5">
      <c r="A67" s="733"/>
      <c r="B67" s="755" t="s">
        <v>1453</v>
      </c>
      <c r="C67" s="755" t="s">
        <v>1454</v>
      </c>
      <c r="D67" s="753" t="s">
        <v>1455</v>
      </c>
      <c r="E67" s="753">
        <v>240</v>
      </c>
      <c r="F67" s="754">
        <v>1</v>
      </c>
      <c r="G67" s="753">
        <f t="shared" si="6"/>
        <v>240</v>
      </c>
      <c r="H67" s="753">
        <f t="shared" si="7"/>
        <v>271.2</v>
      </c>
      <c r="I67" s="753"/>
      <c r="J67" s="752"/>
    </row>
    <row r="68" spans="1:10" ht="16.5">
      <c r="A68" s="733"/>
      <c r="B68" s="741" t="s">
        <v>1456</v>
      </c>
      <c r="C68" s="741" t="s">
        <v>1457</v>
      </c>
      <c r="D68" s="744" t="s">
        <v>1458</v>
      </c>
      <c r="E68" s="744">
        <v>0.5</v>
      </c>
      <c r="F68" s="745">
        <v>150</v>
      </c>
      <c r="G68" s="744">
        <f t="shared" si="6"/>
        <v>75</v>
      </c>
      <c r="H68" s="744">
        <f t="shared" si="7"/>
        <v>84.749999999999986</v>
      </c>
      <c r="I68" s="744"/>
      <c r="J68" s="743"/>
    </row>
    <row r="69" spans="1:10" ht="16.5">
      <c r="A69" s="733"/>
      <c r="B69" s="755" t="s">
        <v>1459</v>
      </c>
      <c r="C69" s="755" t="s">
        <v>1460</v>
      </c>
      <c r="D69" s="753" t="s">
        <v>1461</v>
      </c>
      <c r="E69" s="753">
        <v>0.1</v>
      </c>
      <c r="F69" s="754">
        <v>150</v>
      </c>
      <c r="G69" s="753">
        <f t="shared" si="6"/>
        <v>15</v>
      </c>
      <c r="H69" s="753">
        <f t="shared" si="7"/>
        <v>16.95</v>
      </c>
      <c r="I69" s="753"/>
      <c r="J69" s="752"/>
    </row>
    <row r="70" spans="1:10" ht="16.5">
      <c r="A70" s="733"/>
      <c r="B70" s="741" t="s">
        <v>1462</v>
      </c>
      <c r="C70" s="741" t="s">
        <v>1463</v>
      </c>
      <c r="D70" s="744" t="s">
        <v>1464</v>
      </c>
      <c r="E70" s="744">
        <v>400</v>
      </c>
      <c r="F70" s="745">
        <v>1</v>
      </c>
      <c r="G70" s="744">
        <f t="shared" si="6"/>
        <v>400</v>
      </c>
      <c r="H70" s="744">
        <f t="shared" si="7"/>
        <v>451.99999999999994</v>
      </c>
      <c r="I70" s="744"/>
      <c r="J70" s="743"/>
    </row>
    <row r="71" spans="1:10" ht="16.5">
      <c r="A71" s="742"/>
      <c r="B71" s="755" t="s">
        <v>1465</v>
      </c>
      <c r="C71" s="755" t="s">
        <v>1466</v>
      </c>
      <c r="D71" s="753" t="s">
        <v>1467</v>
      </c>
      <c r="E71" s="753">
        <v>30</v>
      </c>
      <c r="F71" s="754">
        <v>1</v>
      </c>
      <c r="G71" s="753">
        <f t="shared" si="6"/>
        <v>30</v>
      </c>
      <c r="H71" s="753">
        <f t="shared" si="7"/>
        <v>33.9</v>
      </c>
      <c r="I71" s="735"/>
      <c r="J71" s="769"/>
    </row>
    <row r="72" spans="1:10" ht="16.5">
      <c r="A72" s="742"/>
      <c r="B72" s="741"/>
      <c r="C72" s="732"/>
      <c r="D72" s="731"/>
      <c r="E72" s="731"/>
      <c r="F72" s="740"/>
      <c r="G72" s="731"/>
      <c r="H72" s="731"/>
      <c r="I72" s="731"/>
      <c r="J72" s="730"/>
    </row>
    <row r="73" spans="1:10" ht="16.5">
      <c r="A73" s="742"/>
      <c r="B73" s="751" t="s">
        <v>1468</v>
      </c>
      <c r="C73" s="750"/>
      <c r="D73" s="748"/>
      <c r="E73" s="748"/>
      <c r="F73" s="749"/>
      <c r="G73" s="748"/>
      <c r="H73" s="748">
        <f>SUM(H63:H71)</f>
        <v>13288.800000000001</v>
      </c>
      <c r="I73" s="748">
        <f>SUM(I63:I71)</f>
        <v>0</v>
      </c>
      <c r="J73" s="747">
        <f>SUM(J63:J71)</f>
        <v>0</v>
      </c>
    </row>
    <row r="74" spans="1:10" ht="16.5">
      <c r="A74" s="742"/>
      <c r="B74" s="732"/>
      <c r="C74" s="732"/>
      <c r="D74" s="731"/>
      <c r="E74" s="731"/>
      <c r="F74" s="740"/>
      <c r="G74" s="731"/>
      <c r="H74" s="731"/>
      <c r="I74" s="731"/>
      <c r="J74" s="730"/>
    </row>
    <row r="75" spans="1:10" ht="16.5">
      <c r="A75" s="742"/>
      <c r="B75" s="741"/>
      <c r="C75" s="732" t="s">
        <v>85</v>
      </c>
      <c r="D75" s="731"/>
      <c r="E75" s="731"/>
      <c r="F75" s="740"/>
      <c r="G75" s="731"/>
      <c r="H75" s="731">
        <f>H73+H60+H50+H27</f>
        <v>19861.445</v>
      </c>
      <c r="I75" s="731">
        <f>I73+I60+I50+I27</f>
        <v>317.78999999999996</v>
      </c>
      <c r="J75" s="730">
        <f>J73+J60+J50+J27</f>
        <v>0</v>
      </c>
    </row>
    <row r="76" spans="1:10" ht="16.5">
      <c r="A76" s="742"/>
      <c r="B76" s="741"/>
      <c r="C76" s="732"/>
      <c r="D76" s="731"/>
      <c r="E76" s="731"/>
      <c r="F76" s="740"/>
      <c r="G76" s="731"/>
      <c r="H76" s="731"/>
      <c r="I76" s="731"/>
      <c r="J76" s="730"/>
    </row>
    <row r="77" spans="1:10" ht="16.5">
      <c r="A77" s="1259" t="s">
        <v>86</v>
      </c>
      <c r="B77" s="1260"/>
      <c r="C77" s="1260"/>
      <c r="D77" s="738"/>
      <c r="E77" s="738"/>
      <c r="F77" s="739"/>
      <c r="G77" s="738"/>
      <c r="H77" s="738"/>
      <c r="I77" s="738"/>
      <c r="J77" s="737"/>
    </row>
    <row r="78" spans="1:10" ht="16.5">
      <c r="A78" s="733"/>
      <c r="B78" s="736" t="s">
        <v>87</v>
      </c>
      <c r="C78" s="736"/>
      <c r="D78" s="735"/>
      <c r="E78" s="735"/>
      <c r="F78" s="735"/>
      <c r="G78" s="735"/>
      <c r="H78" s="735">
        <v>0</v>
      </c>
      <c r="I78" s="735">
        <f>I6</f>
        <v>0</v>
      </c>
      <c r="J78" s="734">
        <f>J6</f>
        <v>0</v>
      </c>
    </row>
    <row r="79" spans="1:10" ht="16.5">
      <c r="A79" s="733"/>
      <c r="B79" s="732" t="s">
        <v>88</v>
      </c>
      <c r="C79" s="732"/>
      <c r="D79" s="731"/>
      <c r="E79" s="731"/>
      <c r="F79" s="731"/>
      <c r="G79" s="731"/>
      <c r="H79" s="731">
        <f>H75</f>
        <v>19861.445</v>
      </c>
      <c r="I79" s="731">
        <f>I75</f>
        <v>317.78999999999996</v>
      </c>
      <c r="J79" s="730">
        <f>J75</f>
        <v>0</v>
      </c>
    </row>
    <row r="80" spans="1:10" ht="16.5">
      <c r="A80" s="729"/>
      <c r="B80" s="728" t="s">
        <v>89</v>
      </c>
      <c r="C80" s="728"/>
      <c r="D80" s="727"/>
      <c r="E80" s="727"/>
      <c r="F80" s="727"/>
      <c r="G80" s="727"/>
      <c r="H80" s="727">
        <f>H78-H79</f>
        <v>-19861.445</v>
      </c>
      <c r="I80" s="727">
        <f>I78-I79</f>
        <v>-317.78999999999996</v>
      </c>
      <c r="J80" s="726">
        <f>J78-J79</f>
        <v>0</v>
      </c>
    </row>
  </sheetData>
  <mergeCells count="4">
    <mergeCell ref="A1:J1"/>
    <mergeCell ref="A4:C4"/>
    <mergeCell ref="A8:C8"/>
    <mergeCell ref="A77:C77"/>
  </mergeCells>
  <pageMargins left="0.75" right="0.75" top="1" bottom="1" header="0.5" footer="0.5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opLeftCell="A73" zoomScale="89" workbookViewId="0">
      <selection activeCell="I95" sqref="I95"/>
    </sheetView>
  </sheetViews>
  <sheetFormatPr defaultRowHeight="15"/>
  <cols>
    <col min="1" max="1" width="32.28515625" bestFit="1" customWidth="1"/>
    <col min="2" max="2" width="44.85546875" bestFit="1" customWidth="1"/>
    <col min="3" max="3" width="28.85546875" bestFit="1" customWidth="1"/>
    <col min="4" max="4" width="28.42578125" bestFit="1" customWidth="1"/>
    <col min="5" max="5" width="10.85546875" bestFit="1" customWidth="1"/>
    <col min="6" max="6" width="9.28515625" bestFit="1" customWidth="1"/>
    <col min="7" max="7" width="12.28515625" customWidth="1"/>
    <col min="8" max="8" width="12.7109375" bestFit="1" customWidth="1"/>
    <col min="9" max="9" width="11" bestFit="1" customWidth="1"/>
    <col min="10" max="10" width="7" bestFit="1" customWidth="1"/>
  </cols>
  <sheetData>
    <row r="1" spans="1:12" ht="26.25">
      <c r="A1" s="1263" t="s">
        <v>1469</v>
      </c>
      <c r="B1" s="1263"/>
      <c r="C1" s="1263"/>
      <c r="D1" s="1263"/>
      <c r="E1" s="1263"/>
      <c r="F1" s="1263"/>
      <c r="G1" s="1263"/>
      <c r="H1" s="1263"/>
      <c r="I1" s="1263"/>
      <c r="J1" s="1263"/>
    </row>
    <row r="2" spans="1:12" ht="16.5">
      <c r="A2" s="164"/>
      <c r="B2" s="163" t="s">
        <v>91</v>
      </c>
      <c r="C2" s="162" t="s">
        <v>92</v>
      </c>
      <c r="D2" s="161" t="s">
        <v>93</v>
      </c>
      <c r="E2" s="160" t="s">
        <v>94</v>
      </c>
      <c r="F2" s="159" t="s">
        <v>95</v>
      </c>
      <c r="G2" s="158" t="s">
        <v>96</v>
      </c>
      <c r="H2" s="158" t="s">
        <v>97</v>
      </c>
      <c r="I2" s="158" t="s">
        <v>276</v>
      </c>
      <c r="J2" s="157" t="s">
        <v>277</v>
      </c>
    </row>
    <row r="3" spans="1:12" ht="16.5">
      <c r="A3" s="156"/>
      <c r="B3" s="155"/>
      <c r="C3" s="154"/>
      <c r="D3" s="153"/>
      <c r="E3" s="151"/>
      <c r="F3" s="152"/>
      <c r="G3" s="151"/>
      <c r="H3" s="151"/>
      <c r="I3" s="151"/>
      <c r="J3" s="150"/>
    </row>
    <row r="4" spans="1:12" ht="16.5">
      <c r="A4" s="1197" t="s">
        <v>7</v>
      </c>
      <c r="B4" s="1198"/>
      <c r="C4" s="1198"/>
      <c r="D4" s="120"/>
      <c r="E4" s="120"/>
      <c r="F4" s="121"/>
      <c r="G4" s="120"/>
      <c r="H4" s="120"/>
      <c r="I4" s="120"/>
      <c r="J4" s="119"/>
    </row>
    <row r="5" spans="1:12" ht="16.5">
      <c r="A5" s="115" t="s">
        <v>1470</v>
      </c>
      <c r="B5" s="114"/>
      <c r="C5" s="123"/>
      <c r="D5" s="148"/>
      <c r="E5" s="148"/>
      <c r="F5" s="149"/>
      <c r="G5" s="148"/>
      <c r="H5" s="148"/>
      <c r="I5" s="148"/>
      <c r="J5" s="147"/>
    </row>
    <row r="6" spans="1:12" ht="17.25">
      <c r="A6" s="115"/>
      <c r="B6" s="816" t="str">
        <f ca="1">CONCATENATE(_xlfn.SHEET(),"-",ROW())</f>
        <v>17-6</v>
      </c>
      <c r="C6" s="868" t="s">
        <v>1471</v>
      </c>
      <c r="D6" s="816"/>
      <c r="E6" s="816">
        <v>65</v>
      </c>
      <c r="F6" s="867">
        <v>40</v>
      </c>
      <c r="G6" s="816">
        <f>F6*E6</f>
        <v>2600</v>
      </c>
      <c r="H6" s="816">
        <f>G6</f>
        <v>2600</v>
      </c>
      <c r="I6" s="816"/>
      <c r="J6" s="866"/>
    </row>
    <row r="7" spans="1:12" ht="17.25">
      <c r="A7" s="124"/>
      <c r="B7" s="811" t="str">
        <f ca="1">CONCATENATE(_xlfn.SHEET(),"-",ROW())</f>
        <v>17-7</v>
      </c>
      <c r="C7" s="860" t="s">
        <v>1472</v>
      </c>
      <c r="D7" s="811"/>
      <c r="E7" s="811">
        <v>65</v>
      </c>
      <c r="F7" s="859">
        <v>40</v>
      </c>
      <c r="G7" s="811">
        <f>E7*F7</f>
        <v>2600</v>
      </c>
      <c r="H7" s="811">
        <f>G7</f>
        <v>2600</v>
      </c>
      <c r="I7" s="811"/>
      <c r="J7" s="864"/>
    </row>
    <row r="8" spans="1:12" ht="17.25">
      <c r="A8" s="124"/>
      <c r="B8" s="816" t="str">
        <f ca="1">CONCATENATE(_xlfn.SHEET(),"-",ROW())</f>
        <v>17-8</v>
      </c>
      <c r="C8" s="871" t="s">
        <v>1473</v>
      </c>
      <c r="D8" s="816"/>
      <c r="E8" s="816">
        <v>65</v>
      </c>
      <c r="F8" s="867">
        <v>40</v>
      </c>
      <c r="G8" s="816">
        <f>E8*F8</f>
        <v>2600</v>
      </c>
      <c r="H8" s="816">
        <f>G8</f>
        <v>2600</v>
      </c>
      <c r="I8" s="816"/>
      <c r="J8" s="866"/>
    </row>
    <row r="9" spans="1:12" ht="17.25">
      <c r="A9" s="124"/>
      <c r="B9" s="811" t="str">
        <f ca="1">CONCATENATE(_xlfn.SHEET(),"-",ROW())</f>
        <v>17-9</v>
      </c>
      <c r="C9" s="860" t="s">
        <v>1474</v>
      </c>
      <c r="D9" s="811" t="s">
        <v>66</v>
      </c>
      <c r="E9" s="811">
        <v>65</v>
      </c>
      <c r="F9" s="859">
        <v>40</v>
      </c>
      <c r="G9" s="811">
        <f>E9*F9</f>
        <v>2600</v>
      </c>
      <c r="H9" s="811">
        <f>G9</f>
        <v>2600</v>
      </c>
      <c r="I9" s="811"/>
      <c r="J9" s="864"/>
    </row>
    <row r="10" spans="1:12" ht="17.25">
      <c r="A10" s="124"/>
      <c r="B10" s="865"/>
      <c r="C10" s="860"/>
      <c r="D10" s="811"/>
      <c r="E10" s="811"/>
      <c r="F10" s="859"/>
      <c r="G10" s="811"/>
      <c r="H10" s="811"/>
      <c r="I10" s="811"/>
      <c r="J10" s="864"/>
    </row>
    <row r="11" spans="1:12" ht="17.25">
      <c r="A11" s="124"/>
      <c r="B11" s="826" t="s">
        <v>1475</v>
      </c>
      <c r="C11" s="863"/>
      <c r="D11" s="861"/>
      <c r="E11" s="861"/>
      <c r="F11" s="862"/>
      <c r="G11" s="861"/>
      <c r="H11" s="823">
        <f>SUM(H6:H9)</f>
        <v>10400</v>
      </c>
      <c r="I11" s="823">
        <f>SUM(I5:I9)</f>
        <v>0</v>
      </c>
      <c r="J11" s="822">
        <f>SUM(J5:J9)</f>
        <v>0</v>
      </c>
    </row>
    <row r="12" spans="1:12" ht="17.25">
      <c r="A12" s="124"/>
      <c r="B12" s="832"/>
      <c r="C12" s="860"/>
      <c r="D12" s="811"/>
      <c r="E12" s="811"/>
      <c r="F12" s="859"/>
      <c r="G12" s="811"/>
      <c r="H12" s="829"/>
      <c r="I12" s="829"/>
      <c r="J12" s="828"/>
      <c r="L12" s="870"/>
    </row>
    <row r="13" spans="1:12" ht="16.5">
      <c r="A13" s="115" t="s">
        <v>1476</v>
      </c>
      <c r="B13" s="114"/>
      <c r="C13" s="123"/>
      <c r="D13" s="148"/>
      <c r="E13" s="148"/>
      <c r="F13" s="149"/>
      <c r="G13" s="148"/>
      <c r="H13" s="148"/>
      <c r="I13" s="148"/>
      <c r="J13" s="147"/>
    </row>
    <row r="14" spans="1:12" ht="17.25">
      <c r="A14" s="115"/>
      <c r="B14" s="869" t="str">
        <f ca="1">CONCATENATE(_xlfn.SHEET(),"-",ROW())</f>
        <v>17-14</v>
      </c>
      <c r="C14" s="868" t="s">
        <v>1471</v>
      </c>
      <c r="D14" s="816"/>
      <c r="E14" s="816">
        <v>75</v>
      </c>
      <c r="F14" s="867">
        <v>40</v>
      </c>
      <c r="G14" s="816">
        <f>F14*E14</f>
        <v>3000</v>
      </c>
      <c r="H14" s="816">
        <f>G14</f>
        <v>3000</v>
      </c>
      <c r="I14" s="816"/>
      <c r="J14" s="866"/>
    </row>
    <row r="15" spans="1:12" ht="17.25">
      <c r="A15" s="124"/>
      <c r="B15" s="865"/>
      <c r="C15" s="860"/>
      <c r="D15" s="811"/>
      <c r="E15" s="811"/>
      <c r="F15" s="859"/>
      <c r="G15" s="811"/>
      <c r="H15" s="811"/>
      <c r="I15" s="811"/>
      <c r="J15" s="864"/>
    </row>
    <row r="16" spans="1:12" ht="17.25">
      <c r="A16" s="124"/>
      <c r="B16" s="826" t="s">
        <v>1477</v>
      </c>
      <c r="C16" s="863"/>
      <c r="D16" s="861"/>
      <c r="E16" s="861"/>
      <c r="F16" s="862"/>
      <c r="G16" s="861"/>
      <c r="H16" s="823">
        <f>SUM(H14:H14)</f>
        <v>3000</v>
      </c>
      <c r="I16" s="823">
        <f>SUM(I13:I14)</f>
        <v>0</v>
      </c>
      <c r="J16" s="822">
        <f>SUM(J13:J14)</f>
        <v>0</v>
      </c>
    </row>
    <row r="17" spans="1:10" ht="17.25">
      <c r="A17" s="124"/>
      <c r="B17" s="832"/>
      <c r="C17" s="860"/>
      <c r="D17" s="811"/>
      <c r="E17" s="811"/>
      <c r="F17" s="859"/>
      <c r="G17" s="811"/>
      <c r="H17" s="829"/>
      <c r="I17" s="829"/>
      <c r="J17" s="828"/>
    </row>
    <row r="18" spans="1:10" ht="16.5">
      <c r="A18" s="115" t="s">
        <v>1478</v>
      </c>
      <c r="B18" s="114"/>
      <c r="C18" s="123"/>
      <c r="D18" s="126"/>
      <c r="E18" s="126"/>
      <c r="F18" s="127"/>
      <c r="G18" s="126"/>
      <c r="H18" s="126"/>
      <c r="I18" s="126"/>
      <c r="J18" s="125"/>
    </row>
    <row r="19" spans="1:10" ht="17.25">
      <c r="A19" s="124"/>
      <c r="B19" s="816" t="str">
        <f ca="1">CONCATENATE(_xlfn.SHEET(),"-",ROW())</f>
        <v>17-19</v>
      </c>
      <c r="C19" s="858" t="s">
        <v>1479</v>
      </c>
      <c r="D19" s="135" t="s">
        <v>1480</v>
      </c>
      <c r="E19" s="135">
        <v>50</v>
      </c>
      <c r="F19" s="136">
        <v>129</v>
      </c>
      <c r="G19" s="135">
        <f>E19*F19</f>
        <v>6450</v>
      </c>
      <c r="H19" s="135">
        <f>G19</f>
        <v>6450</v>
      </c>
      <c r="I19" s="135"/>
      <c r="J19" s="134"/>
    </row>
    <row r="20" spans="1:10" ht="17.25">
      <c r="A20" s="124"/>
      <c r="B20" s="811" t="str">
        <f ca="1">CONCATENATE(_xlfn.SHEET(),"-",ROW())</f>
        <v>17-20</v>
      </c>
      <c r="C20" s="857" t="s">
        <v>1481</v>
      </c>
      <c r="D20" s="126"/>
      <c r="E20" s="126">
        <v>250</v>
      </c>
      <c r="F20" s="127">
        <v>10</v>
      </c>
      <c r="G20" s="126">
        <f>E20*F20</f>
        <v>2500</v>
      </c>
      <c r="H20" s="126">
        <f>G20</f>
        <v>2500</v>
      </c>
      <c r="I20" s="126"/>
      <c r="J20" s="125"/>
    </row>
    <row r="21" spans="1:10" ht="16.5">
      <c r="A21" s="124"/>
      <c r="B21" s="820"/>
      <c r="C21" s="857"/>
      <c r="D21" s="126"/>
      <c r="E21" s="126"/>
      <c r="F21" s="127"/>
      <c r="G21" s="126"/>
      <c r="H21" s="126"/>
      <c r="I21" s="126"/>
      <c r="J21" s="125"/>
    </row>
    <row r="22" spans="1:10" ht="16.5">
      <c r="A22" s="115"/>
      <c r="B22" s="133" t="s">
        <v>1482</v>
      </c>
      <c r="C22" s="132"/>
      <c r="D22" s="130"/>
      <c r="E22" s="130"/>
      <c r="F22" s="131"/>
      <c r="G22" s="130"/>
      <c r="H22" s="130">
        <f>SUM(H19:H21)</f>
        <v>8950</v>
      </c>
      <c r="I22" s="130">
        <f>SUM(I7:I21)</f>
        <v>0</v>
      </c>
      <c r="J22" s="129">
        <f>SUM(J7:J21)</f>
        <v>0</v>
      </c>
    </row>
    <row r="23" spans="1:10" ht="16.5">
      <c r="A23" s="115"/>
      <c r="B23" s="114"/>
      <c r="C23" s="114"/>
      <c r="D23" s="113"/>
      <c r="E23" s="113"/>
      <c r="F23" s="122"/>
      <c r="G23" s="113"/>
      <c r="H23" s="113"/>
      <c r="I23" s="113"/>
      <c r="J23" s="112"/>
    </row>
    <row r="24" spans="1:10" ht="16.5">
      <c r="A24" s="115"/>
      <c r="B24" s="114"/>
      <c r="C24" s="114" t="s">
        <v>46</v>
      </c>
      <c r="D24" s="113"/>
      <c r="E24" s="113"/>
      <c r="F24" s="122"/>
      <c r="G24" s="113"/>
      <c r="H24" s="113">
        <f>H11+H22+H16</f>
        <v>22350</v>
      </c>
      <c r="I24" s="113">
        <f>I11+I22</f>
        <v>0</v>
      </c>
      <c r="J24" s="112">
        <f>J11+J22</f>
        <v>0</v>
      </c>
    </row>
    <row r="25" spans="1:10" ht="16.5">
      <c r="A25" s="115"/>
      <c r="B25" s="114"/>
      <c r="C25" s="114"/>
      <c r="D25" s="113"/>
      <c r="E25" s="113"/>
      <c r="F25" s="122"/>
      <c r="G25" s="113"/>
      <c r="H25" s="113"/>
      <c r="I25" s="113"/>
      <c r="J25" s="112"/>
    </row>
    <row r="26" spans="1:10" ht="16.5">
      <c r="A26" s="1151" t="s">
        <v>47</v>
      </c>
      <c r="B26" s="1152"/>
      <c r="C26" s="1152"/>
      <c r="D26" s="120"/>
      <c r="E26" s="142"/>
      <c r="F26" s="143"/>
      <c r="G26" s="142"/>
      <c r="H26" s="142"/>
      <c r="I26" s="142"/>
      <c r="J26" s="119"/>
    </row>
    <row r="27" spans="1:10" ht="17.25">
      <c r="A27" s="854" t="s">
        <v>1483</v>
      </c>
      <c r="B27" s="856"/>
      <c r="C27" s="855"/>
      <c r="D27" s="840"/>
      <c r="E27" s="840"/>
      <c r="F27" s="841"/>
      <c r="G27" s="840"/>
      <c r="H27" s="840"/>
      <c r="I27" s="840"/>
      <c r="J27" s="839"/>
    </row>
    <row r="28" spans="1:10" ht="17.25">
      <c r="A28" s="854"/>
      <c r="B28" s="816" t="str">
        <f t="shared" ref="B28:B39" ca="1" si="0">CONCATENATE(_xlfn.SHEET(),"-",ROW())</f>
        <v>17-28</v>
      </c>
      <c r="C28" s="837" t="s">
        <v>1484</v>
      </c>
      <c r="D28" s="835"/>
      <c r="E28" s="835">
        <v>45</v>
      </c>
      <c r="F28" s="836">
        <v>40</v>
      </c>
      <c r="G28" s="835">
        <f t="shared" ref="G28:G39" si="1">E28*F28</f>
        <v>1800</v>
      </c>
      <c r="H28" s="835">
        <f t="shared" ref="H28:H39" si="2">G28*1.13</f>
        <v>2033.9999999999998</v>
      </c>
      <c r="I28" s="835"/>
      <c r="J28" s="834"/>
    </row>
    <row r="29" spans="1:10" ht="17.25">
      <c r="A29" s="854"/>
      <c r="B29" s="811" t="str">
        <f t="shared" ca="1" si="0"/>
        <v>17-29</v>
      </c>
      <c r="C29" s="842" t="s">
        <v>1485</v>
      </c>
      <c r="D29" s="840"/>
      <c r="E29" s="840">
        <v>520</v>
      </c>
      <c r="F29" s="841">
        <v>1</v>
      </c>
      <c r="G29" s="840">
        <f t="shared" si="1"/>
        <v>520</v>
      </c>
      <c r="H29" s="840">
        <f t="shared" si="2"/>
        <v>587.59999999999991</v>
      </c>
      <c r="I29" s="840"/>
      <c r="J29" s="839"/>
    </row>
    <row r="30" spans="1:10" ht="17.25">
      <c r="A30" s="854"/>
      <c r="B30" s="816" t="str">
        <f t="shared" ca="1" si="0"/>
        <v>17-30</v>
      </c>
      <c r="C30" s="837" t="s">
        <v>1486</v>
      </c>
      <c r="D30" s="835"/>
      <c r="E30" s="835">
        <v>100</v>
      </c>
      <c r="F30" s="836">
        <v>1</v>
      </c>
      <c r="G30" s="835">
        <f t="shared" si="1"/>
        <v>100</v>
      </c>
      <c r="H30" s="835">
        <f t="shared" si="2"/>
        <v>112.99999999999999</v>
      </c>
      <c r="I30" s="835"/>
      <c r="J30" s="834"/>
    </row>
    <row r="31" spans="1:10" ht="17.25">
      <c r="A31" s="854"/>
      <c r="B31" s="811" t="str">
        <f t="shared" ca="1" si="0"/>
        <v>17-31</v>
      </c>
      <c r="C31" s="842" t="s">
        <v>1487</v>
      </c>
      <c r="D31" s="840"/>
      <c r="E31" s="840">
        <v>45</v>
      </c>
      <c r="F31" s="841">
        <v>40</v>
      </c>
      <c r="G31" s="840">
        <f t="shared" si="1"/>
        <v>1800</v>
      </c>
      <c r="H31" s="840">
        <f t="shared" si="2"/>
        <v>2033.9999999999998</v>
      </c>
      <c r="I31" s="840"/>
      <c r="J31" s="839"/>
    </row>
    <row r="32" spans="1:10" ht="17.25">
      <c r="A32" s="854"/>
      <c r="B32" s="816" t="str">
        <f t="shared" ca="1" si="0"/>
        <v>17-32</v>
      </c>
      <c r="C32" s="837" t="s">
        <v>1488</v>
      </c>
      <c r="D32" s="835"/>
      <c r="E32" s="835">
        <v>520</v>
      </c>
      <c r="F32" s="836">
        <v>1</v>
      </c>
      <c r="G32" s="835">
        <f t="shared" si="1"/>
        <v>520</v>
      </c>
      <c r="H32" s="835">
        <f t="shared" si="2"/>
        <v>587.59999999999991</v>
      </c>
      <c r="I32" s="835"/>
      <c r="J32" s="834"/>
    </row>
    <row r="33" spans="1:10" ht="17.25">
      <c r="A33" s="854"/>
      <c r="B33" s="811" t="str">
        <f t="shared" ca="1" si="0"/>
        <v>17-33</v>
      </c>
      <c r="C33" s="842" t="s">
        <v>1489</v>
      </c>
      <c r="D33" s="840"/>
      <c r="E33" s="840">
        <v>100</v>
      </c>
      <c r="F33" s="841">
        <v>1</v>
      </c>
      <c r="G33" s="840">
        <f t="shared" si="1"/>
        <v>100</v>
      </c>
      <c r="H33" s="840">
        <f t="shared" si="2"/>
        <v>112.99999999999999</v>
      </c>
      <c r="I33" s="840"/>
      <c r="J33" s="839"/>
    </row>
    <row r="34" spans="1:10" ht="17.25">
      <c r="A34" s="854"/>
      <c r="B34" s="816" t="str">
        <f t="shared" ca="1" si="0"/>
        <v>17-34</v>
      </c>
      <c r="C34" s="837" t="s">
        <v>1490</v>
      </c>
      <c r="D34" s="835"/>
      <c r="E34" s="835">
        <v>45</v>
      </c>
      <c r="F34" s="836">
        <v>40</v>
      </c>
      <c r="G34" s="835">
        <f t="shared" si="1"/>
        <v>1800</v>
      </c>
      <c r="H34" s="835">
        <f t="shared" si="2"/>
        <v>2033.9999999999998</v>
      </c>
      <c r="I34" s="835"/>
      <c r="J34" s="834"/>
    </row>
    <row r="35" spans="1:10" ht="17.25">
      <c r="A35" s="854" t="s">
        <v>66</v>
      </c>
      <c r="B35" s="811" t="str">
        <f t="shared" ca="1" si="0"/>
        <v>17-35</v>
      </c>
      <c r="C35" s="842" t="s">
        <v>1491</v>
      </c>
      <c r="D35" s="840"/>
      <c r="E35" s="840">
        <v>520</v>
      </c>
      <c r="F35" s="841">
        <v>1</v>
      </c>
      <c r="G35" s="840">
        <f t="shared" si="1"/>
        <v>520</v>
      </c>
      <c r="H35" s="840">
        <f t="shared" si="2"/>
        <v>587.59999999999991</v>
      </c>
      <c r="I35" s="840"/>
      <c r="J35" s="839"/>
    </row>
    <row r="36" spans="1:10" ht="17.25">
      <c r="A36" s="854"/>
      <c r="B36" s="816" t="str">
        <f t="shared" ca="1" si="0"/>
        <v>17-36</v>
      </c>
      <c r="C36" s="837" t="s">
        <v>1492</v>
      </c>
      <c r="D36" s="835"/>
      <c r="E36" s="835">
        <v>100</v>
      </c>
      <c r="F36" s="836">
        <v>1</v>
      </c>
      <c r="G36" s="835">
        <f t="shared" si="1"/>
        <v>100</v>
      </c>
      <c r="H36" s="835">
        <f t="shared" si="2"/>
        <v>112.99999999999999</v>
      </c>
      <c r="I36" s="835"/>
      <c r="J36" s="834"/>
    </row>
    <row r="37" spans="1:10" ht="17.25">
      <c r="A37" s="854"/>
      <c r="B37" s="811" t="str">
        <f t="shared" ca="1" si="0"/>
        <v>17-37</v>
      </c>
      <c r="C37" s="842" t="s">
        <v>1493</v>
      </c>
      <c r="D37" s="840"/>
      <c r="E37" s="840">
        <v>45</v>
      </c>
      <c r="F37" s="841">
        <v>40</v>
      </c>
      <c r="G37" s="840">
        <f t="shared" si="1"/>
        <v>1800</v>
      </c>
      <c r="H37" s="840">
        <f t="shared" si="2"/>
        <v>2033.9999999999998</v>
      </c>
      <c r="I37" s="840"/>
      <c r="J37" s="839"/>
    </row>
    <row r="38" spans="1:10" ht="17.25">
      <c r="A38" s="854"/>
      <c r="B38" s="816" t="str">
        <f t="shared" ca="1" si="0"/>
        <v>17-38</v>
      </c>
      <c r="C38" s="837" t="s">
        <v>1494</v>
      </c>
      <c r="D38" s="835"/>
      <c r="E38" s="835">
        <v>520</v>
      </c>
      <c r="F38" s="836">
        <v>1</v>
      </c>
      <c r="G38" s="835">
        <f t="shared" si="1"/>
        <v>520</v>
      </c>
      <c r="H38" s="835">
        <f t="shared" si="2"/>
        <v>587.59999999999991</v>
      </c>
      <c r="I38" s="835"/>
      <c r="J38" s="834"/>
    </row>
    <row r="39" spans="1:10" ht="17.25">
      <c r="A39" s="854"/>
      <c r="B39" s="811" t="str">
        <f t="shared" ca="1" si="0"/>
        <v>17-39</v>
      </c>
      <c r="C39" s="842" t="s">
        <v>1495</v>
      </c>
      <c r="D39" s="840"/>
      <c r="E39" s="840">
        <v>100</v>
      </c>
      <c r="F39" s="841">
        <v>1</v>
      </c>
      <c r="G39" s="840">
        <f t="shared" si="1"/>
        <v>100</v>
      </c>
      <c r="H39" s="840">
        <f t="shared" si="2"/>
        <v>112.99999999999999</v>
      </c>
      <c r="I39" s="840"/>
      <c r="J39" s="839"/>
    </row>
    <row r="40" spans="1:10" ht="17.25">
      <c r="A40" s="854"/>
      <c r="B40" s="847"/>
      <c r="C40" s="842"/>
      <c r="D40" s="840"/>
      <c r="E40" s="840"/>
      <c r="F40" s="841"/>
      <c r="G40" s="840"/>
      <c r="H40" s="840"/>
      <c r="I40" s="840"/>
      <c r="J40" s="839"/>
    </row>
    <row r="41" spans="1:10" ht="17.25">
      <c r="A41" s="848"/>
      <c r="B41" s="853" t="s">
        <v>1496</v>
      </c>
      <c r="C41" s="852"/>
      <c r="D41" s="850"/>
      <c r="E41" s="850"/>
      <c r="F41" s="851"/>
      <c r="G41" s="850"/>
      <c r="H41" s="850">
        <f>SUM(H28:H39)</f>
        <v>10938.4</v>
      </c>
      <c r="I41" s="850">
        <f>SUM(I28:I40)</f>
        <v>0</v>
      </c>
      <c r="J41" s="849">
        <f>SUM(J28:J40)</f>
        <v>0</v>
      </c>
    </row>
    <row r="42" spans="1:10" ht="17.25">
      <c r="A42" s="848"/>
      <c r="B42" s="847"/>
      <c r="C42" s="846"/>
      <c r="D42" s="844"/>
      <c r="E42" s="844"/>
      <c r="F42" s="845"/>
      <c r="G42" s="844"/>
      <c r="H42" s="844"/>
      <c r="I42" s="844"/>
      <c r="J42" s="843"/>
    </row>
    <row r="43" spans="1:10" ht="17.25">
      <c r="A43" s="854" t="s">
        <v>1497</v>
      </c>
      <c r="B43" s="856"/>
      <c r="C43" s="855"/>
      <c r="D43" s="840"/>
      <c r="E43" s="840"/>
      <c r="F43" s="841"/>
      <c r="G43" s="840"/>
      <c r="H43" s="840"/>
      <c r="I43" s="840"/>
      <c r="J43" s="839"/>
    </row>
    <row r="44" spans="1:10" ht="17.25">
      <c r="A44" s="854"/>
      <c r="B44" s="816" t="str">
        <f ca="1">CONCATENATE(_xlfn.SHEET(),"-",ROW())</f>
        <v>17-44</v>
      </c>
      <c r="C44" s="837" t="s">
        <v>1484</v>
      </c>
      <c r="D44" s="835"/>
      <c r="E44" s="835">
        <v>72</v>
      </c>
      <c r="F44" s="836">
        <v>40</v>
      </c>
      <c r="G44" s="835">
        <f>E44*F44</f>
        <v>2880</v>
      </c>
      <c r="H44" s="835">
        <f>G44*1.13</f>
        <v>3254.3999999999996</v>
      </c>
      <c r="I44" s="835"/>
      <c r="J44" s="834"/>
    </row>
    <row r="45" spans="1:10" ht="17.25">
      <c r="A45" s="854"/>
      <c r="B45" s="811" t="str">
        <f ca="1">CONCATENATE(_xlfn.SHEET(),"-",ROW())</f>
        <v>17-45</v>
      </c>
      <c r="C45" s="842" t="s">
        <v>1485</v>
      </c>
      <c r="D45" s="840"/>
      <c r="E45" s="840">
        <v>624</v>
      </c>
      <c r="F45" s="841">
        <v>1</v>
      </c>
      <c r="G45" s="840">
        <f>E45*F45</f>
        <v>624</v>
      </c>
      <c r="H45" s="840">
        <f>G45*1.13</f>
        <v>705.11999999999989</v>
      </c>
      <c r="I45" s="840"/>
      <c r="J45" s="839"/>
    </row>
    <row r="46" spans="1:10" ht="17.25">
      <c r="A46" s="854"/>
      <c r="B46" s="816" t="str">
        <f ca="1">CONCATENATE(_xlfn.SHEET(),"-",ROW())</f>
        <v>17-46</v>
      </c>
      <c r="C46" s="837" t="s">
        <v>1486</v>
      </c>
      <c r="D46" s="835"/>
      <c r="E46" s="835">
        <v>100</v>
      </c>
      <c r="F46" s="836">
        <v>1</v>
      </c>
      <c r="G46" s="835">
        <f>E46*F46</f>
        <v>100</v>
      </c>
      <c r="H46" s="835">
        <f>G46*1.13</f>
        <v>112.99999999999999</v>
      </c>
      <c r="I46" s="835"/>
      <c r="J46" s="834"/>
    </row>
    <row r="47" spans="1:10" ht="17.25">
      <c r="A47" s="854"/>
      <c r="B47" s="847"/>
      <c r="C47" s="842"/>
      <c r="D47" s="840"/>
      <c r="E47" s="840"/>
      <c r="F47" s="841"/>
      <c r="G47" s="840"/>
      <c r="H47" s="840"/>
      <c r="I47" s="840"/>
      <c r="J47" s="839"/>
    </row>
    <row r="48" spans="1:10" ht="17.25">
      <c r="A48" s="848"/>
      <c r="B48" s="853" t="s">
        <v>1498</v>
      </c>
      <c r="C48" s="852"/>
      <c r="D48" s="850"/>
      <c r="E48" s="850"/>
      <c r="F48" s="851"/>
      <c r="G48" s="850"/>
      <c r="H48" s="850">
        <f>SUM(H44:H46)</f>
        <v>4072.5199999999995</v>
      </c>
      <c r="I48" s="850">
        <f>SUM(I44:I47)</f>
        <v>0</v>
      </c>
      <c r="J48" s="849">
        <f>SUM(J44:J47)</f>
        <v>0</v>
      </c>
    </row>
    <row r="49" spans="1:10" ht="17.25">
      <c r="A49" s="848"/>
      <c r="B49" s="847"/>
      <c r="C49" s="846"/>
      <c r="D49" s="844"/>
      <c r="E49" s="844"/>
      <c r="F49" s="845"/>
      <c r="G49" s="844"/>
      <c r="H49" s="844"/>
      <c r="I49" s="844"/>
      <c r="J49" s="843"/>
    </row>
    <row r="50" spans="1:10" ht="17.25">
      <c r="A50" s="854" t="s">
        <v>1499</v>
      </c>
      <c r="B50" s="856"/>
      <c r="C50" s="855"/>
      <c r="D50" s="840"/>
      <c r="E50" s="840"/>
      <c r="F50" s="841"/>
      <c r="G50" s="840"/>
      <c r="H50" s="840"/>
      <c r="I50" s="840"/>
      <c r="J50" s="839"/>
    </row>
    <row r="51" spans="1:10" ht="17.25">
      <c r="A51" s="854"/>
      <c r="B51" s="816" t="str">
        <f ca="1">CONCATENATE(_xlfn.SHEET(),"-",ROW())</f>
        <v>17-51</v>
      </c>
      <c r="C51" s="837" t="s">
        <v>1500</v>
      </c>
      <c r="D51" s="835"/>
      <c r="E51" s="835">
        <v>30</v>
      </c>
      <c r="F51" s="836">
        <v>4</v>
      </c>
      <c r="G51" s="835">
        <f>E51*F51</f>
        <v>120</v>
      </c>
      <c r="H51" s="835">
        <f>G51*1.13</f>
        <v>135.6</v>
      </c>
      <c r="I51" s="835"/>
      <c r="J51" s="834"/>
    </row>
    <row r="52" spans="1:10" ht="17.25">
      <c r="A52" s="854"/>
      <c r="B52" s="847"/>
      <c r="C52" s="842"/>
      <c r="D52" s="840"/>
      <c r="E52" s="840"/>
      <c r="F52" s="841"/>
      <c r="G52" s="840"/>
      <c r="H52" s="840"/>
      <c r="I52" s="840"/>
      <c r="J52" s="839"/>
    </row>
    <row r="53" spans="1:10" ht="17.25">
      <c r="A53" s="848"/>
      <c r="B53" s="853" t="s">
        <v>1498</v>
      </c>
      <c r="C53" s="852"/>
      <c r="D53" s="850"/>
      <c r="E53" s="850"/>
      <c r="F53" s="851"/>
      <c r="G53" s="850"/>
      <c r="H53" s="850">
        <f>SUM(H51:H51)</f>
        <v>135.6</v>
      </c>
      <c r="I53" s="850">
        <f>SUM(I51:I52)</f>
        <v>0</v>
      </c>
      <c r="J53" s="849">
        <f>SUM(J51:J52)</f>
        <v>0</v>
      </c>
    </row>
    <row r="54" spans="1:10" ht="17.25">
      <c r="A54" s="848"/>
      <c r="B54" s="847"/>
      <c r="C54" s="846"/>
      <c r="D54" s="844"/>
      <c r="E54" s="844"/>
      <c r="F54" s="845"/>
      <c r="G54" s="844"/>
      <c r="H54" s="844"/>
      <c r="I54" s="844"/>
      <c r="J54" s="843"/>
    </row>
    <row r="55" spans="1:10" ht="16.5">
      <c r="A55" s="115" t="s">
        <v>1478</v>
      </c>
      <c r="B55" s="114"/>
      <c r="C55" s="123"/>
      <c r="D55" s="126"/>
      <c r="E55" s="126"/>
      <c r="F55" s="127"/>
      <c r="G55" s="126"/>
      <c r="H55" s="126"/>
      <c r="I55" s="126"/>
      <c r="J55" s="125"/>
    </row>
    <row r="56" spans="1:10" ht="17.25">
      <c r="A56" s="115"/>
      <c r="B56" s="816" t="str">
        <f t="shared" ref="B56:B74" ca="1" si="3">CONCATENATE(_xlfn.SHEET(),"-",ROW())</f>
        <v>17-56</v>
      </c>
      <c r="C56" s="837" t="s">
        <v>1065</v>
      </c>
      <c r="D56" s="835" t="s">
        <v>1501</v>
      </c>
      <c r="E56" s="835">
        <v>4950</v>
      </c>
      <c r="F56" s="836">
        <v>1</v>
      </c>
      <c r="G56" s="835">
        <f t="shared" ref="G56:G74" si="4">E56*F56</f>
        <v>4950</v>
      </c>
      <c r="H56" s="835">
        <f>G56*1.13</f>
        <v>5593.4999999999991</v>
      </c>
      <c r="I56" s="835"/>
      <c r="J56" s="834"/>
    </row>
    <row r="57" spans="1:10" ht="17.25">
      <c r="A57" s="124"/>
      <c r="B57" s="811" t="str">
        <f t="shared" ca="1" si="3"/>
        <v>17-57</v>
      </c>
      <c r="C57" s="842" t="s">
        <v>1167</v>
      </c>
      <c r="D57" s="840" t="s">
        <v>1502</v>
      </c>
      <c r="E57" s="840">
        <v>28</v>
      </c>
      <c r="F57" s="841">
        <v>300</v>
      </c>
      <c r="G57" s="840">
        <f t="shared" si="4"/>
        <v>8400</v>
      </c>
      <c r="H57" s="840">
        <f>G57*1.13</f>
        <v>9492</v>
      </c>
      <c r="I57" s="840"/>
      <c r="J57" s="839"/>
    </row>
    <row r="58" spans="1:10" ht="17.25">
      <c r="A58" s="124"/>
      <c r="B58" s="816" t="str">
        <f t="shared" ca="1" si="3"/>
        <v>17-58</v>
      </c>
      <c r="C58" s="837" t="s">
        <v>1503</v>
      </c>
      <c r="D58" s="835"/>
      <c r="E58" s="835">
        <v>12</v>
      </c>
      <c r="F58" s="836">
        <v>300</v>
      </c>
      <c r="G58" s="835">
        <f t="shared" si="4"/>
        <v>3600</v>
      </c>
      <c r="H58" s="835">
        <f>G58*1.13</f>
        <v>4067.9999999999995</v>
      </c>
      <c r="I58" s="835"/>
      <c r="J58" s="834"/>
    </row>
    <row r="59" spans="1:10" ht="17.25">
      <c r="A59" s="124"/>
      <c r="B59" s="811" t="str">
        <f t="shared" ca="1" si="3"/>
        <v>17-59</v>
      </c>
      <c r="C59" s="842" t="s">
        <v>1095</v>
      </c>
      <c r="D59" s="840" t="s">
        <v>1504</v>
      </c>
      <c r="E59" s="840">
        <v>775</v>
      </c>
      <c r="F59" s="841">
        <v>3</v>
      </c>
      <c r="G59" s="840">
        <f t="shared" si="4"/>
        <v>2325</v>
      </c>
      <c r="H59" s="840">
        <f>G59</f>
        <v>2325</v>
      </c>
      <c r="I59" s="840"/>
      <c r="J59" s="839"/>
    </row>
    <row r="60" spans="1:10" ht="17.25">
      <c r="A60" s="124"/>
      <c r="B60" s="816" t="str">
        <f t="shared" ca="1" si="3"/>
        <v>17-60</v>
      </c>
      <c r="C60" s="837" t="s">
        <v>1505</v>
      </c>
      <c r="D60" s="835" t="s">
        <v>1506</v>
      </c>
      <c r="E60" s="835">
        <v>150</v>
      </c>
      <c r="F60" s="836">
        <v>1</v>
      </c>
      <c r="G60" s="835">
        <f t="shared" si="4"/>
        <v>150</v>
      </c>
      <c r="H60" s="835">
        <f>G60</f>
        <v>150</v>
      </c>
      <c r="I60" s="835"/>
      <c r="J60" s="834"/>
    </row>
    <row r="61" spans="1:10" ht="17.25">
      <c r="A61" s="124"/>
      <c r="B61" s="811" t="str">
        <f t="shared" ca="1" si="3"/>
        <v>17-61</v>
      </c>
      <c r="C61" s="842" t="s">
        <v>458</v>
      </c>
      <c r="D61" s="840" t="s">
        <v>878</v>
      </c>
      <c r="E61" s="840">
        <v>0.65</v>
      </c>
      <c r="F61" s="841">
        <v>100</v>
      </c>
      <c r="G61" s="840">
        <f t="shared" si="4"/>
        <v>65</v>
      </c>
      <c r="H61" s="840">
        <f t="shared" ref="H61:H74" si="5">G61*1.13</f>
        <v>73.449999999999989</v>
      </c>
      <c r="I61" s="840"/>
      <c r="J61" s="839"/>
    </row>
    <row r="62" spans="1:10" ht="17.25">
      <c r="A62" s="124"/>
      <c r="B62" s="816" t="str">
        <f t="shared" ca="1" si="3"/>
        <v>17-62</v>
      </c>
      <c r="C62" s="837" t="s">
        <v>1507</v>
      </c>
      <c r="D62" s="835"/>
      <c r="E62" s="835">
        <v>3</v>
      </c>
      <c r="F62" s="836">
        <v>300</v>
      </c>
      <c r="G62" s="835">
        <f t="shared" si="4"/>
        <v>900</v>
      </c>
      <c r="H62" s="835">
        <f t="shared" si="5"/>
        <v>1016.9999999999999</v>
      </c>
      <c r="I62" s="835"/>
      <c r="J62" s="834"/>
    </row>
    <row r="63" spans="1:10" ht="17.25">
      <c r="A63" s="124"/>
      <c r="B63" s="811" t="str">
        <f t="shared" ca="1" si="3"/>
        <v>17-63</v>
      </c>
      <c r="C63" s="842" t="s">
        <v>1508</v>
      </c>
      <c r="D63" s="840"/>
      <c r="E63" s="840">
        <v>2.2000000000000002</v>
      </c>
      <c r="F63" s="841">
        <v>300</v>
      </c>
      <c r="G63" s="840">
        <f t="shared" si="4"/>
        <v>660</v>
      </c>
      <c r="H63" s="840">
        <f t="shared" si="5"/>
        <v>745.8</v>
      </c>
      <c r="I63" s="840"/>
      <c r="J63" s="839"/>
    </row>
    <row r="64" spans="1:10" ht="17.25">
      <c r="A64" s="124"/>
      <c r="B64" s="816" t="str">
        <f t="shared" ca="1" si="3"/>
        <v>17-64</v>
      </c>
      <c r="C64" s="837" t="s">
        <v>1509</v>
      </c>
      <c r="D64" s="835"/>
      <c r="E64" s="835">
        <v>2</v>
      </c>
      <c r="F64" s="836">
        <v>300</v>
      </c>
      <c r="G64" s="835">
        <f t="shared" si="4"/>
        <v>600</v>
      </c>
      <c r="H64" s="835">
        <f t="shared" si="5"/>
        <v>677.99999999999989</v>
      </c>
      <c r="I64" s="835"/>
      <c r="J64" s="834"/>
    </row>
    <row r="65" spans="1:10" ht="17.25">
      <c r="A65" s="124"/>
      <c r="B65" s="811" t="str">
        <f t="shared" ca="1" si="3"/>
        <v>17-65</v>
      </c>
      <c r="C65" s="842" t="s">
        <v>1510</v>
      </c>
      <c r="D65" s="840"/>
      <c r="E65" s="840">
        <v>2</v>
      </c>
      <c r="F65" s="841">
        <v>300</v>
      </c>
      <c r="G65" s="840">
        <f t="shared" si="4"/>
        <v>600</v>
      </c>
      <c r="H65" s="840">
        <f t="shared" si="5"/>
        <v>677.99999999999989</v>
      </c>
      <c r="I65" s="840"/>
      <c r="J65" s="839"/>
    </row>
    <row r="66" spans="1:10" ht="17.25">
      <c r="A66" s="124"/>
      <c r="B66" s="816" t="str">
        <f t="shared" ca="1" si="3"/>
        <v>17-66</v>
      </c>
      <c r="C66" s="837" t="s">
        <v>382</v>
      </c>
      <c r="D66" s="835"/>
      <c r="E66" s="835">
        <v>0.21</v>
      </c>
      <c r="F66" s="836">
        <v>150</v>
      </c>
      <c r="G66" s="835">
        <f t="shared" si="4"/>
        <v>31.5</v>
      </c>
      <c r="H66" s="835">
        <f t="shared" si="5"/>
        <v>35.594999999999999</v>
      </c>
      <c r="I66" s="835"/>
      <c r="J66" s="834"/>
    </row>
    <row r="67" spans="1:10" ht="17.25">
      <c r="A67" s="124"/>
      <c r="B67" s="811" t="str">
        <f t="shared" ca="1" si="3"/>
        <v>17-67</v>
      </c>
      <c r="C67" s="842" t="s">
        <v>206</v>
      </c>
      <c r="D67" s="840" t="s">
        <v>1511</v>
      </c>
      <c r="E67" s="840">
        <v>7.5</v>
      </c>
      <c r="F67" s="841">
        <v>150</v>
      </c>
      <c r="G67" s="840">
        <f t="shared" si="4"/>
        <v>1125</v>
      </c>
      <c r="H67" s="840">
        <f t="shared" si="5"/>
        <v>1271.2499999999998</v>
      </c>
      <c r="I67" s="840"/>
      <c r="J67" s="839"/>
    </row>
    <row r="68" spans="1:10" ht="17.25">
      <c r="A68" s="124"/>
      <c r="B68" s="816" t="str">
        <f t="shared" ca="1" si="3"/>
        <v>17-68</v>
      </c>
      <c r="C68" s="837" t="s">
        <v>1512</v>
      </c>
      <c r="D68" s="835"/>
      <c r="E68" s="835">
        <v>570</v>
      </c>
      <c r="F68" s="836">
        <v>1</v>
      </c>
      <c r="G68" s="835">
        <f t="shared" si="4"/>
        <v>570</v>
      </c>
      <c r="H68" s="835">
        <f t="shared" si="5"/>
        <v>644.09999999999991</v>
      </c>
      <c r="I68" s="835"/>
      <c r="J68" s="834"/>
    </row>
    <row r="69" spans="1:10" ht="17.25">
      <c r="A69" s="124"/>
      <c r="B69" s="811" t="str">
        <f t="shared" ca="1" si="3"/>
        <v>17-69</v>
      </c>
      <c r="C69" s="842" t="s">
        <v>1513</v>
      </c>
      <c r="D69" s="840"/>
      <c r="E69" s="840">
        <v>30</v>
      </c>
      <c r="F69" s="841">
        <v>2</v>
      </c>
      <c r="G69" s="840">
        <f t="shared" si="4"/>
        <v>60</v>
      </c>
      <c r="H69" s="840">
        <f t="shared" si="5"/>
        <v>67.8</v>
      </c>
      <c r="I69" s="840"/>
      <c r="J69" s="839"/>
    </row>
    <row r="70" spans="1:10" ht="17.25">
      <c r="A70" s="124"/>
      <c r="B70" s="816" t="str">
        <f t="shared" ca="1" si="3"/>
        <v>17-70</v>
      </c>
      <c r="C70" s="837" t="s">
        <v>1514</v>
      </c>
      <c r="D70" s="835"/>
      <c r="E70" s="835">
        <v>75</v>
      </c>
      <c r="F70" s="836">
        <v>1</v>
      </c>
      <c r="G70" s="835">
        <f t="shared" si="4"/>
        <v>75</v>
      </c>
      <c r="H70" s="835">
        <f t="shared" si="5"/>
        <v>84.749999999999986</v>
      </c>
      <c r="I70" s="835"/>
      <c r="J70" s="834"/>
    </row>
    <row r="71" spans="1:10" s="833" customFormat="1" ht="17.25">
      <c r="A71" s="838"/>
      <c r="B71" s="811" t="str">
        <f t="shared" ca="1" si="3"/>
        <v>17-71</v>
      </c>
      <c r="C71" s="842" t="s">
        <v>1515</v>
      </c>
      <c r="D71" s="840"/>
      <c r="E71" s="840">
        <v>80</v>
      </c>
      <c r="F71" s="841">
        <v>3</v>
      </c>
      <c r="G71" s="840">
        <f t="shared" si="4"/>
        <v>240</v>
      </c>
      <c r="H71" s="840">
        <f t="shared" si="5"/>
        <v>271.2</v>
      </c>
      <c r="I71" s="840"/>
      <c r="J71" s="839"/>
    </row>
    <row r="72" spans="1:10" s="833" customFormat="1" ht="17.25">
      <c r="A72" s="838"/>
      <c r="B72" s="816" t="str">
        <f t="shared" ca="1" si="3"/>
        <v>17-72</v>
      </c>
      <c r="C72" s="837" t="s">
        <v>1516</v>
      </c>
      <c r="D72" s="835" t="s">
        <v>1517</v>
      </c>
      <c r="E72" s="835">
        <v>80</v>
      </c>
      <c r="F72" s="836">
        <v>1</v>
      </c>
      <c r="G72" s="835">
        <f t="shared" si="4"/>
        <v>80</v>
      </c>
      <c r="H72" s="835">
        <f t="shared" si="5"/>
        <v>90.399999999999991</v>
      </c>
      <c r="I72" s="835"/>
      <c r="J72" s="834"/>
    </row>
    <row r="73" spans="1:10" s="833" customFormat="1" ht="17.25">
      <c r="A73" s="838"/>
      <c r="B73" s="811" t="str">
        <f t="shared" ca="1" si="3"/>
        <v>17-73</v>
      </c>
      <c r="C73" s="842" t="s">
        <v>1518</v>
      </c>
      <c r="D73" s="840" t="s">
        <v>1519</v>
      </c>
      <c r="E73" s="840">
        <v>100</v>
      </c>
      <c r="F73" s="841">
        <v>2</v>
      </c>
      <c r="G73" s="840">
        <f t="shared" si="4"/>
        <v>200</v>
      </c>
      <c r="H73" s="840">
        <f t="shared" si="5"/>
        <v>225.99999999999997</v>
      </c>
      <c r="I73" s="840"/>
      <c r="J73" s="839"/>
    </row>
    <row r="74" spans="1:10" s="833" customFormat="1" ht="17.25">
      <c r="A74" s="838"/>
      <c r="B74" s="816" t="str">
        <f t="shared" ca="1" si="3"/>
        <v>17-74</v>
      </c>
      <c r="C74" s="837" t="s">
        <v>525</v>
      </c>
      <c r="D74" s="835"/>
      <c r="E74" s="835">
        <v>30</v>
      </c>
      <c r="F74" s="836">
        <v>1</v>
      </c>
      <c r="G74" s="835">
        <f t="shared" si="4"/>
        <v>30</v>
      </c>
      <c r="H74" s="835">
        <f t="shared" si="5"/>
        <v>33.9</v>
      </c>
      <c r="I74" s="835"/>
      <c r="J74" s="834"/>
    </row>
    <row r="75" spans="1:10" ht="16.5">
      <c r="A75" s="124"/>
    </row>
    <row r="76" spans="1:10" ht="16.5">
      <c r="A76" s="124"/>
      <c r="B76" s="133" t="s">
        <v>1520</v>
      </c>
      <c r="C76" s="132"/>
      <c r="D76" s="130"/>
      <c r="E76" s="130"/>
      <c r="F76" s="131"/>
      <c r="G76" s="130"/>
      <c r="H76" s="130">
        <f>SUM(H56:H73)</f>
        <v>27511.845000000001</v>
      </c>
      <c r="I76" s="130">
        <f>SUM(I37:I63)</f>
        <v>0</v>
      </c>
      <c r="J76" s="129">
        <f>SUM(J37:J63)</f>
        <v>0</v>
      </c>
    </row>
    <row r="77" spans="1:10" ht="16.5">
      <c r="A77" s="124"/>
      <c r="B77" s="123"/>
      <c r="C77" s="123"/>
      <c r="D77" s="126"/>
      <c r="E77" s="126"/>
      <c r="F77" s="127"/>
      <c r="G77" s="126"/>
      <c r="H77" s="126"/>
      <c r="I77" s="126"/>
      <c r="J77" s="125"/>
    </row>
    <row r="78" spans="1:10" ht="17.25">
      <c r="A78" s="819" t="s">
        <v>1521</v>
      </c>
      <c r="B78" s="818"/>
      <c r="C78" s="817"/>
      <c r="D78" s="806"/>
      <c r="E78" s="806"/>
      <c r="F78" s="807"/>
      <c r="G78" s="806"/>
      <c r="H78" s="806"/>
      <c r="I78" s="806"/>
      <c r="J78" s="805"/>
    </row>
    <row r="79" spans="1:10" ht="17.25">
      <c r="A79" s="810"/>
      <c r="B79" s="816" t="str">
        <f t="shared" ref="B79:B84" ca="1" si="6">CONCATENATE(_xlfn.SHEET(),"-",ROW())</f>
        <v>17-79</v>
      </c>
      <c r="C79" s="815" t="s">
        <v>1522</v>
      </c>
      <c r="D79" s="813"/>
      <c r="E79" s="813">
        <v>3.5</v>
      </c>
      <c r="F79" s="814">
        <v>30</v>
      </c>
      <c r="G79" s="813">
        <f t="shared" ref="G79:G84" si="7">E79*F79</f>
        <v>105</v>
      </c>
      <c r="H79" s="813">
        <f t="shared" ref="H79:H84" si="8">G79*1.13</f>
        <v>118.64999999999999</v>
      </c>
      <c r="I79" s="813"/>
      <c r="J79" s="812"/>
    </row>
    <row r="80" spans="1:10" ht="17.25">
      <c r="A80" s="810"/>
      <c r="B80" s="811" t="str">
        <f t="shared" ca="1" si="6"/>
        <v>17-80</v>
      </c>
      <c r="C80" s="808" t="s">
        <v>1523</v>
      </c>
      <c r="D80" s="806" t="s">
        <v>1524</v>
      </c>
      <c r="E80" s="806">
        <v>200</v>
      </c>
      <c r="F80" s="807">
        <v>1</v>
      </c>
      <c r="G80" s="806">
        <f t="shared" si="7"/>
        <v>200</v>
      </c>
      <c r="H80" s="806">
        <f t="shared" si="8"/>
        <v>225.99999999999997</v>
      </c>
      <c r="I80" s="806"/>
      <c r="J80" s="805"/>
    </row>
    <row r="81" spans="1:10" ht="17.25">
      <c r="A81" s="810"/>
      <c r="B81" s="816" t="str">
        <f t="shared" ca="1" si="6"/>
        <v>17-81</v>
      </c>
      <c r="C81" s="815" t="s">
        <v>1525</v>
      </c>
      <c r="D81" s="813" t="s">
        <v>1526</v>
      </c>
      <c r="E81" s="813">
        <v>200</v>
      </c>
      <c r="F81" s="814">
        <v>1</v>
      </c>
      <c r="G81" s="813">
        <f t="shared" si="7"/>
        <v>200</v>
      </c>
      <c r="H81" s="813">
        <f t="shared" si="8"/>
        <v>225.99999999999997</v>
      </c>
      <c r="I81" s="813"/>
      <c r="J81" s="812"/>
    </row>
    <row r="82" spans="1:10" s="804" customFormat="1" ht="17.25">
      <c r="A82" s="810"/>
      <c r="B82" s="811" t="str">
        <f t="shared" ca="1" si="6"/>
        <v>17-82</v>
      </c>
      <c r="C82" s="808" t="s">
        <v>1527</v>
      </c>
      <c r="D82" s="806"/>
      <c r="E82" s="806">
        <v>3.5</v>
      </c>
      <c r="F82" s="807">
        <v>30</v>
      </c>
      <c r="G82" s="806">
        <f t="shared" si="7"/>
        <v>105</v>
      </c>
      <c r="H82" s="806">
        <f t="shared" si="8"/>
        <v>118.64999999999999</v>
      </c>
      <c r="I82" s="806"/>
      <c r="J82" s="805"/>
    </row>
    <row r="83" spans="1:10" s="804" customFormat="1" ht="17.25">
      <c r="A83" s="810"/>
      <c r="B83" s="816" t="str">
        <f t="shared" ca="1" si="6"/>
        <v>17-83</v>
      </c>
      <c r="C83" s="815" t="s">
        <v>1528</v>
      </c>
      <c r="D83" s="813" t="s">
        <v>1524</v>
      </c>
      <c r="E83" s="813">
        <v>200</v>
      </c>
      <c r="F83" s="814">
        <v>1</v>
      </c>
      <c r="G83" s="813">
        <f t="shared" si="7"/>
        <v>200</v>
      </c>
      <c r="H83" s="813">
        <f t="shared" si="8"/>
        <v>225.99999999999997</v>
      </c>
      <c r="I83" s="813"/>
      <c r="J83" s="812"/>
    </row>
    <row r="84" spans="1:10" s="804" customFormat="1" ht="17.25">
      <c r="A84" s="810"/>
      <c r="B84" s="811" t="str">
        <f t="shared" ca="1" si="6"/>
        <v>17-84</v>
      </c>
      <c r="C84" s="808" t="s">
        <v>1529</v>
      </c>
      <c r="D84" s="806" t="s">
        <v>1526</v>
      </c>
      <c r="E84" s="806">
        <v>200</v>
      </c>
      <c r="F84" s="807">
        <v>1</v>
      </c>
      <c r="G84" s="806">
        <f t="shared" si="7"/>
        <v>200</v>
      </c>
      <c r="H84" s="806">
        <f t="shared" si="8"/>
        <v>225.99999999999997</v>
      </c>
      <c r="I84" s="806"/>
      <c r="J84" s="805"/>
    </row>
    <row r="85" spans="1:10" ht="17.25">
      <c r="A85" s="810"/>
      <c r="B85" s="827"/>
      <c r="C85" s="817"/>
      <c r="D85" s="806"/>
      <c r="E85" s="806"/>
      <c r="F85" s="807"/>
      <c r="G85" s="806"/>
      <c r="H85" s="806"/>
      <c r="I85" s="806"/>
      <c r="J85" s="805"/>
    </row>
    <row r="86" spans="1:10" ht="17.25">
      <c r="A86" s="810"/>
      <c r="B86" s="826" t="s">
        <v>1530</v>
      </c>
      <c r="C86" s="825"/>
      <c r="D86" s="823"/>
      <c r="E86" s="823"/>
      <c r="F86" s="824"/>
      <c r="G86" s="823"/>
      <c r="H86" s="823">
        <f>SUM(H79:H84)</f>
        <v>1141.3</v>
      </c>
      <c r="I86" s="823">
        <f>SUM(I77:I85)</f>
        <v>0</v>
      </c>
      <c r="J86" s="822">
        <f>SUM(J77:J85)</f>
        <v>0</v>
      </c>
    </row>
    <row r="87" spans="1:10" ht="17.25">
      <c r="A87" s="810"/>
      <c r="B87" s="832"/>
      <c r="C87" s="831"/>
      <c r="D87" s="829"/>
      <c r="E87" s="829"/>
      <c r="F87" s="830"/>
      <c r="G87" s="829"/>
      <c r="H87" s="829"/>
      <c r="I87" s="829"/>
      <c r="J87" s="828"/>
    </row>
    <row r="88" spans="1:10" ht="17.25">
      <c r="A88" s="819" t="s">
        <v>1531</v>
      </c>
      <c r="B88" s="818"/>
      <c r="C88" s="817"/>
      <c r="D88" s="806"/>
      <c r="E88" s="806"/>
      <c r="F88" s="807"/>
      <c r="G88" s="806"/>
      <c r="H88" s="806"/>
      <c r="I88" s="806"/>
      <c r="J88" s="805"/>
    </row>
    <row r="89" spans="1:10" ht="17.25">
      <c r="A89" s="810"/>
      <c r="B89" s="816" t="str">
        <f t="shared" ref="B89:B95" ca="1" si="9">CONCATENATE(_xlfn.SHEET(),"-",ROW())</f>
        <v>17-89</v>
      </c>
      <c r="C89" s="815" t="s">
        <v>1532</v>
      </c>
      <c r="D89" s="813" t="s">
        <v>1533</v>
      </c>
      <c r="E89" s="813">
        <v>13.5</v>
      </c>
      <c r="F89" s="814">
        <v>15</v>
      </c>
      <c r="G89" s="813">
        <f t="shared" ref="G89:G95" si="10">E89*F89</f>
        <v>202.5</v>
      </c>
      <c r="H89" s="813">
        <f t="shared" ref="H89:H95" si="11">G89*1.13</f>
        <v>228.82499999999999</v>
      </c>
      <c r="I89" s="813">
        <v>28.02</v>
      </c>
      <c r="J89" s="812"/>
    </row>
    <row r="90" spans="1:10" ht="17.25">
      <c r="A90" s="810"/>
      <c r="B90" s="811" t="str">
        <f t="shared" ca="1" si="9"/>
        <v>17-90</v>
      </c>
      <c r="C90" s="808" t="s">
        <v>753</v>
      </c>
      <c r="D90" s="806" t="s">
        <v>289</v>
      </c>
      <c r="E90" s="806">
        <v>3</v>
      </c>
      <c r="F90" s="807">
        <v>75</v>
      </c>
      <c r="G90" s="806">
        <f t="shared" si="10"/>
        <v>225</v>
      </c>
      <c r="H90" s="806">
        <f t="shared" si="11"/>
        <v>254.24999999999997</v>
      </c>
      <c r="I90" s="806">
        <v>165.86</v>
      </c>
      <c r="J90" s="805"/>
    </row>
    <row r="91" spans="1:10" ht="17.25">
      <c r="A91" s="810"/>
      <c r="B91" s="816" t="str">
        <f t="shared" ca="1" si="9"/>
        <v>17-91</v>
      </c>
      <c r="C91" s="815" t="s">
        <v>1534</v>
      </c>
      <c r="D91" s="813"/>
      <c r="E91" s="813">
        <v>3.5</v>
      </c>
      <c r="F91" s="814">
        <v>75</v>
      </c>
      <c r="G91" s="813">
        <f t="shared" si="10"/>
        <v>262.5</v>
      </c>
      <c r="H91" s="813">
        <f t="shared" si="11"/>
        <v>296.625</v>
      </c>
      <c r="I91" s="813">
        <v>100</v>
      </c>
      <c r="J91" s="812"/>
    </row>
    <row r="92" spans="1:10" ht="17.25">
      <c r="A92" s="810"/>
      <c r="B92" s="811" t="str">
        <f t="shared" ca="1" si="9"/>
        <v>17-92</v>
      </c>
      <c r="C92" s="808" t="s">
        <v>1535</v>
      </c>
      <c r="D92" s="806"/>
      <c r="E92" s="806">
        <v>50</v>
      </c>
      <c r="F92" s="807">
        <v>2</v>
      </c>
      <c r="G92" s="806">
        <f t="shared" si="10"/>
        <v>100</v>
      </c>
      <c r="H92" s="806">
        <f t="shared" si="11"/>
        <v>112.99999999999999</v>
      </c>
      <c r="I92" s="806">
        <v>124.3</v>
      </c>
      <c r="J92" s="805"/>
    </row>
    <row r="93" spans="1:10" ht="17.25">
      <c r="A93" s="810"/>
      <c r="B93" s="816" t="str">
        <f t="shared" ca="1" si="9"/>
        <v>17-93</v>
      </c>
      <c r="C93" s="815" t="s">
        <v>1536</v>
      </c>
      <c r="D93" s="813"/>
      <c r="E93" s="813">
        <v>10</v>
      </c>
      <c r="F93" s="814">
        <v>3</v>
      </c>
      <c r="G93" s="813">
        <f t="shared" si="10"/>
        <v>30</v>
      </c>
      <c r="H93" s="813">
        <f t="shared" si="11"/>
        <v>33.9</v>
      </c>
      <c r="I93" s="813">
        <v>16.96</v>
      </c>
      <c r="J93" s="812"/>
    </row>
    <row r="94" spans="1:10" ht="17.25">
      <c r="A94" s="810"/>
      <c r="B94" s="811" t="str">
        <f t="shared" ca="1" si="9"/>
        <v>17-94</v>
      </c>
      <c r="C94" s="808" t="s">
        <v>1515</v>
      </c>
      <c r="D94" s="806"/>
      <c r="E94" s="806">
        <v>80</v>
      </c>
      <c r="F94" s="807">
        <v>5</v>
      </c>
      <c r="G94" s="806">
        <f t="shared" si="10"/>
        <v>400</v>
      </c>
      <c r="H94" s="806">
        <f t="shared" si="11"/>
        <v>451.99999999999994</v>
      </c>
      <c r="I94" s="806">
        <v>239.85</v>
      </c>
      <c r="J94" s="805"/>
    </row>
    <row r="95" spans="1:10" ht="17.25">
      <c r="A95" s="810"/>
      <c r="B95" s="816" t="str">
        <f t="shared" ca="1" si="9"/>
        <v>17-95</v>
      </c>
      <c r="C95" s="815" t="s">
        <v>458</v>
      </c>
      <c r="D95" s="813"/>
      <c r="E95" s="813">
        <v>0.5</v>
      </c>
      <c r="F95" s="814">
        <v>30</v>
      </c>
      <c r="G95" s="813">
        <f t="shared" si="10"/>
        <v>15</v>
      </c>
      <c r="H95" s="813">
        <f t="shared" si="11"/>
        <v>16.95</v>
      </c>
      <c r="I95" s="813"/>
      <c r="J95" s="812"/>
    </row>
    <row r="96" spans="1:10" ht="17.25">
      <c r="A96" s="810"/>
      <c r="B96" s="816"/>
      <c r="C96" s="815"/>
      <c r="D96" s="813"/>
      <c r="E96" s="813"/>
      <c r="F96" s="814"/>
      <c r="G96" s="813"/>
      <c r="H96" s="813"/>
      <c r="I96" s="813"/>
      <c r="J96" s="812"/>
    </row>
    <row r="97" spans="1:10" ht="17.25">
      <c r="A97" s="810"/>
      <c r="B97" s="826" t="s">
        <v>1537</v>
      </c>
      <c r="C97" s="825"/>
      <c r="D97" s="823"/>
      <c r="E97" s="823"/>
      <c r="F97" s="824"/>
      <c r="G97" s="823"/>
      <c r="H97" s="823">
        <f>SUM(H89:H94)</f>
        <v>1378.6</v>
      </c>
      <c r="I97" s="823">
        <f>SUM(I87:I95)</f>
        <v>674.99</v>
      </c>
      <c r="J97" s="822">
        <f>SUM(J87:J95)</f>
        <v>0</v>
      </c>
    </row>
    <row r="98" spans="1:10" ht="17.25">
      <c r="A98" s="810"/>
      <c r="B98" s="832"/>
      <c r="C98" s="831"/>
      <c r="D98" s="829"/>
      <c r="E98" s="829"/>
      <c r="F98" s="830"/>
      <c r="G98" s="829"/>
      <c r="H98" s="829"/>
      <c r="I98" s="829"/>
      <c r="J98" s="828"/>
    </row>
    <row r="99" spans="1:10" ht="17.25">
      <c r="A99" s="819" t="s">
        <v>1538</v>
      </c>
      <c r="B99" s="818"/>
      <c r="C99" s="817"/>
      <c r="D99" s="806"/>
      <c r="E99" s="806"/>
      <c r="F99" s="807"/>
      <c r="G99" s="806"/>
      <c r="H99" s="806"/>
      <c r="I99" s="806"/>
      <c r="J99" s="805"/>
    </row>
    <row r="100" spans="1:10" ht="17.25">
      <c r="A100" s="810"/>
      <c r="B100" s="816" t="str">
        <f ca="1">CONCATENATE(_xlfn.SHEET(),"-",ROW())</f>
        <v>17-100</v>
      </c>
      <c r="C100" s="815" t="s">
        <v>79</v>
      </c>
      <c r="D100" s="813" t="s">
        <v>1533</v>
      </c>
      <c r="E100" s="813">
        <v>40</v>
      </c>
      <c r="F100" s="814">
        <v>5</v>
      </c>
      <c r="G100" s="813">
        <f>E100*F100</f>
        <v>200</v>
      </c>
      <c r="H100" s="813">
        <f>G100*1.13</f>
        <v>225.99999999999997</v>
      </c>
      <c r="I100" s="813"/>
      <c r="J100" s="812"/>
    </row>
    <row r="101" spans="1:10" ht="17.25">
      <c r="A101" s="810"/>
      <c r="B101" s="811" t="str">
        <f ca="1">CONCATENATE(_xlfn.SHEET(),"-",ROW())</f>
        <v>17-101</v>
      </c>
      <c r="C101" s="808" t="s">
        <v>1515</v>
      </c>
      <c r="D101" s="806" t="s">
        <v>1539</v>
      </c>
      <c r="E101" s="806">
        <v>80</v>
      </c>
      <c r="F101" s="807">
        <v>5</v>
      </c>
      <c r="G101" s="806">
        <f>E101*F101</f>
        <v>400</v>
      </c>
      <c r="H101" s="806">
        <f>G101*1.13</f>
        <v>451.99999999999994</v>
      </c>
      <c r="I101" s="806"/>
      <c r="J101" s="805"/>
    </row>
    <row r="102" spans="1:10" ht="17.25">
      <c r="A102" s="810"/>
      <c r="B102" s="827"/>
      <c r="C102" s="817"/>
      <c r="D102" s="806"/>
      <c r="E102" s="806"/>
      <c r="F102" s="807"/>
      <c r="G102" s="806"/>
      <c r="H102" s="806"/>
      <c r="I102" s="806"/>
      <c r="J102" s="805"/>
    </row>
    <row r="103" spans="1:10" ht="17.25">
      <c r="A103" s="810"/>
      <c r="B103" s="826" t="s">
        <v>1540</v>
      </c>
      <c r="C103" s="825"/>
      <c r="D103" s="823"/>
      <c r="E103" s="823"/>
      <c r="F103" s="824"/>
      <c r="G103" s="823"/>
      <c r="H103" s="823">
        <f>SUM(H100:H101)</f>
        <v>677.99999999999989</v>
      </c>
      <c r="I103" s="823">
        <f>SUM(I98:I102)</f>
        <v>0</v>
      </c>
      <c r="J103" s="822">
        <f>SUM(J98:J102)</f>
        <v>0</v>
      </c>
    </row>
    <row r="104" spans="1:10" ht="16.5">
      <c r="A104" s="124"/>
      <c r="B104" s="123"/>
      <c r="C104" s="123"/>
      <c r="D104" s="126"/>
      <c r="E104" s="126"/>
      <c r="F104" s="127"/>
      <c r="G104" s="126"/>
      <c r="H104" s="126"/>
      <c r="I104" s="126"/>
      <c r="J104" s="125"/>
    </row>
    <row r="105" spans="1:10" ht="16.5">
      <c r="A105" s="115" t="s">
        <v>1541</v>
      </c>
      <c r="B105" s="114"/>
      <c r="C105" s="123"/>
      <c r="D105" s="126"/>
      <c r="E105" s="126"/>
      <c r="F105" s="127"/>
      <c r="G105" s="126"/>
      <c r="H105" s="126"/>
      <c r="I105" s="126"/>
      <c r="J105" s="125"/>
    </row>
    <row r="106" spans="1:10" ht="17.25">
      <c r="A106" s="124"/>
      <c r="B106" s="816" t="str">
        <f t="shared" ref="B106:B111" ca="1" si="12">CONCATENATE(_xlfn.SHEET(),"-",ROW())</f>
        <v>17-106</v>
      </c>
      <c r="C106" s="141" t="s">
        <v>1542</v>
      </c>
      <c r="D106" s="135" t="s">
        <v>1543</v>
      </c>
      <c r="E106" s="135">
        <v>45</v>
      </c>
      <c r="F106" s="136">
        <v>18</v>
      </c>
      <c r="G106" s="135">
        <f t="shared" ref="G106:G111" si="13">E106*F106</f>
        <v>810</v>
      </c>
      <c r="H106" s="135">
        <f t="shared" ref="H106:H111" si="14">G106*1.13</f>
        <v>915.3</v>
      </c>
      <c r="I106" s="135"/>
      <c r="J106" s="134"/>
    </row>
    <row r="107" spans="1:10" ht="17.25">
      <c r="A107" s="124" t="s">
        <v>66</v>
      </c>
      <c r="B107" s="811" t="str">
        <f t="shared" ca="1" si="12"/>
        <v>17-107</v>
      </c>
      <c r="C107" s="123" t="s">
        <v>1544</v>
      </c>
      <c r="D107" s="126"/>
      <c r="E107" s="126">
        <v>0.5</v>
      </c>
      <c r="F107" s="127">
        <v>300</v>
      </c>
      <c r="G107" s="126">
        <f t="shared" si="13"/>
        <v>150</v>
      </c>
      <c r="H107" s="126">
        <f t="shared" si="14"/>
        <v>169.49999999999997</v>
      </c>
      <c r="I107" s="126">
        <v>101.7</v>
      </c>
      <c r="J107" s="125"/>
    </row>
    <row r="108" spans="1:10" ht="17.25">
      <c r="A108" s="124"/>
      <c r="B108" s="816" t="str">
        <f t="shared" ca="1" si="12"/>
        <v>17-108</v>
      </c>
      <c r="C108" s="137" t="s">
        <v>1545</v>
      </c>
      <c r="D108" s="135"/>
      <c r="E108" s="135">
        <v>5</v>
      </c>
      <c r="F108" s="136">
        <v>18</v>
      </c>
      <c r="G108" s="135">
        <f t="shared" si="13"/>
        <v>90</v>
      </c>
      <c r="H108" s="135">
        <f t="shared" si="14"/>
        <v>101.69999999999999</v>
      </c>
      <c r="I108" s="135"/>
      <c r="J108" s="134"/>
    </row>
    <row r="109" spans="1:10" ht="17.25">
      <c r="A109" s="124"/>
      <c r="B109" s="811" t="str">
        <f t="shared" ca="1" si="12"/>
        <v>17-109</v>
      </c>
      <c r="C109" s="123" t="s">
        <v>1546</v>
      </c>
      <c r="D109" s="126"/>
      <c r="E109" s="126">
        <v>150</v>
      </c>
      <c r="F109" s="127">
        <v>1</v>
      </c>
      <c r="G109" s="126">
        <f t="shared" si="13"/>
        <v>150</v>
      </c>
      <c r="H109" s="126">
        <f t="shared" si="14"/>
        <v>169.49999999999997</v>
      </c>
      <c r="I109" s="126"/>
      <c r="J109" s="125"/>
    </row>
    <row r="110" spans="1:10" ht="17.25">
      <c r="A110" s="124"/>
      <c r="B110" s="816" t="str">
        <f t="shared" ca="1" si="12"/>
        <v>17-110</v>
      </c>
      <c r="C110" s="137" t="s">
        <v>458</v>
      </c>
      <c r="D110" s="135"/>
      <c r="E110" s="135">
        <v>0.5</v>
      </c>
      <c r="F110" s="136">
        <v>50</v>
      </c>
      <c r="G110" s="135">
        <f t="shared" si="13"/>
        <v>25</v>
      </c>
      <c r="H110" s="135">
        <f t="shared" si="14"/>
        <v>28.249999999999996</v>
      </c>
      <c r="I110" s="135"/>
      <c r="J110" s="134"/>
    </row>
    <row r="111" spans="1:10" ht="17.25">
      <c r="A111" s="124"/>
      <c r="B111" s="811" t="str">
        <f t="shared" ca="1" si="12"/>
        <v>17-111</v>
      </c>
      <c r="C111" s="123" t="s">
        <v>1547</v>
      </c>
      <c r="D111" s="126"/>
      <c r="E111" s="126">
        <v>50</v>
      </c>
      <c r="F111" s="127">
        <v>1</v>
      </c>
      <c r="G111" s="126">
        <f t="shared" si="13"/>
        <v>50</v>
      </c>
      <c r="H111" s="126">
        <f t="shared" si="14"/>
        <v>56.499999999999993</v>
      </c>
      <c r="I111" s="126"/>
      <c r="J111" s="125"/>
    </row>
    <row r="112" spans="1:10" ht="17.25">
      <c r="A112" s="124"/>
      <c r="B112" s="123"/>
      <c r="C112" s="123"/>
      <c r="D112" s="821"/>
      <c r="E112" s="126"/>
      <c r="F112" s="127"/>
      <c r="G112" s="126"/>
      <c r="H112" s="126"/>
      <c r="I112" s="126"/>
      <c r="J112" s="125"/>
    </row>
    <row r="113" spans="1:10" ht="16.5">
      <c r="A113" s="124"/>
      <c r="B113" s="133" t="s">
        <v>1548</v>
      </c>
      <c r="C113" s="132"/>
      <c r="D113" s="130"/>
      <c r="E113" s="130"/>
      <c r="F113" s="131"/>
      <c r="G113" s="130"/>
      <c r="H113" s="130">
        <f>SUM(H104:H112)</f>
        <v>1440.75</v>
      </c>
      <c r="I113" s="130">
        <f>SUM(I104:I112)</f>
        <v>101.7</v>
      </c>
      <c r="J113" s="129">
        <f>SUM(J104:J112)</f>
        <v>0</v>
      </c>
    </row>
    <row r="114" spans="1:10" ht="16.5">
      <c r="A114" s="124"/>
      <c r="B114" s="114"/>
      <c r="C114" s="114"/>
      <c r="D114" s="113"/>
      <c r="E114" s="113"/>
      <c r="F114" s="122"/>
      <c r="G114" s="113"/>
      <c r="H114" s="113"/>
      <c r="I114" s="113"/>
      <c r="J114" s="112"/>
    </row>
    <row r="115" spans="1:10" ht="16.5">
      <c r="A115" s="115" t="s">
        <v>1549</v>
      </c>
      <c r="B115" s="114"/>
      <c r="C115" s="123"/>
      <c r="D115" s="126"/>
      <c r="E115" s="126"/>
      <c r="F115" s="127"/>
      <c r="G115" s="126"/>
      <c r="H115" s="126"/>
      <c r="I115" s="126"/>
      <c r="J115" s="125"/>
    </row>
    <row r="116" spans="1:10" ht="17.25">
      <c r="A116" s="124" t="s">
        <v>66</v>
      </c>
      <c r="B116" s="811" t="str">
        <f t="shared" ref="B116" ca="1" si="15">CONCATENATE(_xlfn.SHEET(),"-",ROW())</f>
        <v>17-116</v>
      </c>
      <c r="C116" s="123" t="s">
        <v>1550</v>
      </c>
      <c r="D116" s="126"/>
      <c r="E116" s="126">
        <v>50</v>
      </c>
      <c r="F116" s="127">
        <v>1</v>
      </c>
      <c r="G116" s="126">
        <f t="shared" ref="G116" si="16">E116*F116</f>
        <v>50</v>
      </c>
      <c r="H116" s="126">
        <f t="shared" ref="H116" si="17">G116*1.13</f>
        <v>56.499999999999993</v>
      </c>
      <c r="I116" s="126"/>
      <c r="J116" s="125"/>
    </row>
    <row r="117" spans="1:10" ht="17.25">
      <c r="A117" s="124"/>
      <c r="B117" s="816" t="str">
        <f ca="1">CONCATENATE(_xlfn.SHEET(),"-",ROW())</f>
        <v>17-117</v>
      </c>
      <c r="C117" s="137" t="s">
        <v>1551</v>
      </c>
      <c r="D117" s="135" t="s">
        <v>1552</v>
      </c>
      <c r="E117" s="135">
        <v>80</v>
      </c>
      <c r="F117" s="136">
        <v>4</v>
      </c>
      <c r="G117" s="135">
        <f>E117*F117</f>
        <v>320</v>
      </c>
      <c r="H117" s="135">
        <f>G117*1.13</f>
        <v>361.59999999999997</v>
      </c>
      <c r="I117" s="126"/>
      <c r="J117" s="125"/>
    </row>
    <row r="118" spans="1:10" ht="16.5">
      <c r="A118" s="124"/>
      <c r="B118" s="133" t="s">
        <v>1553</v>
      </c>
      <c r="C118" s="132"/>
      <c r="D118" s="130"/>
      <c r="E118" s="130"/>
      <c r="F118" s="131"/>
      <c r="G118" s="130"/>
      <c r="H118" s="130">
        <f>SUM(H116:H117)</f>
        <v>418.09999999999997</v>
      </c>
      <c r="I118" s="130">
        <f>SUM(I114:I117)</f>
        <v>0</v>
      </c>
      <c r="J118" s="129">
        <f>SUM(J114:J117)</f>
        <v>0</v>
      </c>
    </row>
    <row r="119" spans="1:10" ht="16.5">
      <c r="A119" s="124"/>
      <c r="B119" s="114"/>
      <c r="C119" s="114"/>
      <c r="D119" s="113"/>
      <c r="E119" s="113"/>
      <c r="F119" s="122"/>
      <c r="G119" s="113"/>
      <c r="H119" s="113"/>
      <c r="I119" s="113"/>
      <c r="J119" s="112"/>
    </row>
    <row r="120" spans="1:10" ht="17.25">
      <c r="A120" s="819" t="s">
        <v>1554</v>
      </c>
      <c r="B120" s="818"/>
      <c r="C120" s="817"/>
      <c r="D120" s="806"/>
      <c r="E120" s="806"/>
      <c r="F120" s="807"/>
      <c r="G120" s="806"/>
      <c r="H120" s="806"/>
      <c r="I120" s="806"/>
      <c r="J120" s="805"/>
    </row>
    <row r="121" spans="1:10" ht="17.25">
      <c r="A121" s="810"/>
      <c r="B121" s="816" t="str">
        <f ca="1">CONCATENATE(_xlfn.SHEET(),"-",ROW())</f>
        <v>17-121</v>
      </c>
      <c r="C121" s="815" t="s">
        <v>79</v>
      </c>
      <c r="D121" s="813" t="s">
        <v>1555</v>
      </c>
      <c r="E121" s="813">
        <v>90</v>
      </c>
      <c r="F121" s="814">
        <v>2</v>
      </c>
      <c r="G121" s="813">
        <f>E121*F121</f>
        <v>180</v>
      </c>
      <c r="H121" s="813">
        <f>G121*1.13</f>
        <v>203.39999999999998</v>
      </c>
      <c r="I121" s="813"/>
      <c r="J121" s="812"/>
    </row>
    <row r="122" spans="1:10" ht="17.25">
      <c r="A122" s="810"/>
      <c r="B122" s="811" t="str">
        <f ca="1">CONCATENATE(_xlfn.SHEET(),"-",ROW())</f>
        <v>17-122</v>
      </c>
      <c r="C122" s="808" t="s">
        <v>1515</v>
      </c>
      <c r="D122" s="806" t="s">
        <v>1556</v>
      </c>
      <c r="E122" s="806">
        <v>80</v>
      </c>
      <c r="F122" s="807">
        <v>7</v>
      </c>
      <c r="G122" s="806">
        <f>E122*F122</f>
        <v>560</v>
      </c>
      <c r="H122" s="806">
        <f>G122*1.13</f>
        <v>632.79999999999995</v>
      </c>
      <c r="I122" s="806"/>
      <c r="J122" s="805"/>
    </row>
    <row r="123" spans="1:10" ht="16.5">
      <c r="A123" s="124"/>
      <c r="B123" s="133" t="s">
        <v>1557</v>
      </c>
      <c r="C123" s="132"/>
      <c r="D123" s="130"/>
      <c r="E123" s="130"/>
      <c r="F123" s="131"/>
      <c r="G123" s="130"/>
      <c r="H123" s="130">
        <f>SUM(H116:H117)</f>
        <v>418.09999999999997</v>
      </c>
      <c r="I123" s="130">
        <f>SUM(I113:I114)</f>
        <v>101.7</v>
      </c>
      <c r="J123" s="129">
        <f>SUM(J113:J114)</f>
        <v>0</v>
      </c>
    </row>
    <row r="124" spans="1:10" ht="17.25">
      <c r="A124" s="810"/>
      <c r="B124" s="811"/>
      <c r="C124" s="808"/>
      <c r="D124" s="806"/>
      <c r="E124" s="806"/>
      <c r="F124" s="807"/>
      <c r="G124" s="806"/>
      <c r="H124" s="806"/>
      <c r="I124" s="806"/>
      <c r="J124" s="805"/>
    </row>
    <row r="125" spans="1:10" s="804" customFormat="1" ht="17.25">
      <c r="A125" s="819" t="s">
        <v>1558</v>
      </c>
      <c r="B125" s="809"/>
      <c r="C125" s="808"/>
      <c r="D125" s="806"/>
      <c r="E125" s="806"/>
      <c r="F125" s="807"/>
      <c r="G125" s="806"/>
      <c r="H125" s="806"/>
      <c r="I125" s="806"/>
      <c r="J125" s="805"/>
    </row>
    <row r="126" spans="1:10" s="804" customFormat="1" ht="17.25">
      <c r="A126" s="819"/>
      <c r="B126" s="809" t="s">
        <v>1559</v>
      </c>
      <c r="C126" s="808" t="s">
        <v>939</v>
      </c>
      <c r="D126" s="806" t="s">
        <v>1560</v>
      </c>
      <c r="E126" s="806">
        <v>20</v>
      </c>
      <c r="F126" s="807">
        <v>5</v>
      </c>
      <c r="G126" s="806">
        <v>100</v>
      </c>
      <c r="H126" s="806">
        <v>113</v>
      </c>
      <c r="I126" s="806"/>
      <c r="J126" s="805"/>
    </row>
    <row r="127" spans="1:10" s="804" customFormat="1" ht="17.25">
      <c r="A127" s="819"/>
      <c r="B127" s="809"/>
      <c r="C127" s="808"/>
      <c r="D127" s="806"/>
      <c r="E127" s="806"/>
      <c r="F127" s="807"/>
      <c r="G127" s="806"/>
      <c r="H127" s="806"/>
      <c r="I127" s="806"/>
      <c r="J127" s="805"/>
    </row>
    <row r="128" spans="1:10" ht="16.5">
      <c r="A128" s="124"/>
      <c r="B128" s="123"/>
      <c r="C128" s="128"/>
      <c r="D128" s="126"/>
      <c r="E128" s="126"/>
      <c r="F128" s="127"/>
      <c r="G128" s="126"/>
      <c r="H128" s="126"/>
      <c r="I128" s="126"/>
      <c r="J128" s="125"/>
    </row>
    <row r="129" spans="1:10" ht="16.5">
      <c r="A129" s="124"/>
      <c r="B129" s="123"/>
      <c r="C129" s="114" t="s">
        <v>85</v>
      </c>
      <c r="D129" s="113"/>
      <c r="E129" s="113"/>
      <c r="F129" s="122"/>
      <c r="G129" s="113"/>
      <c r="H129" s="113">
        <f>H41+H76+H86+H113+H97+H118+H103+H48+H53+H123+H126</f>
        <v>48246.214999999997</v>
      </c>
      <c r="I129" s="113">
        <f>I41+I76+I86+I113</f>
        <v>101.7</v>
      </c>
      <c r="J129" s="112">
        <f>J41+J76+J86+J113</f>
        <v>0</v>
      </c>
    </row>
    <row r="130" spans="1:10" ht="16.5">
      <c r="A130" s="124"/>
      <c r="B130" s="123"/>
      <c r="C130" s="114"/>
      <c r="D130" s="113"/>
      <c r="E130" s="113"/>
      <c r="F130" s="122"/>
      <c r="G130" s="113"/>
      <c r="H130" s="113"/>
      <c r="I130" s="113"/>
      <c r="J130" s="112"/>
    </row>
    <row r="131" spans="1:10" ht="16.5">
      <c r="A131" s="1151" t="s">
        <v>86</v>
      </c>
      <c r="B131" s="1152"/>
      <c r="C131" s="1152"/>
      <c r="D131" s="120"/>
      <c r="E131" s="120"/>
      <c r="F131" s="121"/>
      <c r="G131" s="120"/>
      <c r="H131" s="120"/>
      <c r="I131" s="120"/>
      <c r="J131" s="119"/>
    </row>
    <row r="132" spans="1:10" ht="16.5">
      <c r="A132" s="115"/>
      <c r="B132" s="118" t="s">
        <v>87</v>
      </c>
      <c r="C132" s="118"/>
      <c r="D132" s="117"/>
      <c r="E132" s="117"/>
      <c r="F132" s="117"/>
      <c r="G132" s="117"/>
      <c r="H132" s="117">
        <f>H24</f>
        <v>22350</v>
      </c>
      <c r="I132" s="117">
        <f>I24</f>
        <v>0</v>
      </c>
      <c r="J132" s="116">
        <f>J24</f>
        <v>0</v>
      </c>
    </row>
    <row r="133" spans="1:10" ht="16.5">
      <c r="A133" s="115"/>
      <c r="B133" s="114" t="s">
        <v>88</v>
      </c>
      <c r="C133" s="114"/>
      <c r="D133" s="113"/>
      <c r="E133" s="113"/>
      <c r="F133" s="113"/>
      <c r="G133" s="113"/>
      <c r="H133" s="113">
        <f>H129</f>
        <v>48246.214999999997</v>
      </c>
      <c r="I133" s="113">
        <f>I129</f>
        <v>101.7</v>
      </c>
      <c r="J133" s="112">
        <f>J129</f>
        <v>0</v>
      </c>
    </row>
    <row r="134" spans="1:10" ht="16.5">
      <c r="A134" s="111"/>
      <c r="B134" s="110" t="s">
        <v>89</v>
      </c>
      <c r="C134" s="110"/>
      <c r="D134" s="109"/>
      <c r="E134" s="109"/>
      <c r="F134" s="109"/>
      <c r="G134" s="109"/>
      <c r="H134" s="109">
        <f>H132-H133</f>
        <v>-25896.214999999997</v>
      </c>
      <c r="I134" s="109">
        <f>I132-I133</f>
        <v>-101.7</v>
      </c>
      <c r="J134" s="108">
        <f>J132-J133</f>
        <v>0</v>
      </c>
    </row>
  </sheetData>
  <mergeCells count="2">
    <mergeCell ref="A1:J1"/>
    <mergeCell ref="A4:C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I46" sqref="I46"/>
    </sheetView>
  </sheetViews>
  <sheetFormatPr defaultColWidth="12.28515625" defaultRowHeight="15.75"/>
  <cols>
    <col min="1" max="2" width="12.28515625" style="165"/>
    <col min="3" max="3" width="26.5703125" style="165" customWidth="1"/>
    <col min="4" max="4" width="34" style="165" customWidth="1"/>
    <col min="5" max="7" width="12.28515625" style="165"/>
    <col min="8" max="8" width="12.85546875" style="165" bestFit="1" customWidth="1"/>
    <col min="9" max="16384" width="12.28515625" style="165"/>
  </cols>
  <sheetData>
    <row r="1" spans="1:10" ht="26.25">
      <c r="A1" s="889" t="s">
        <v>1561</v>
      </c>
      <c r="B1" s="888"/>
      <c r="C1" s="888"/>
      <c r="D1" s="887"/>
      <c r="E1" s="887"/>
      <c r="F1" s="887"/>
      <c r="G1" s="887"/>
      <c r="H1" s="887"/>
      <c r="I1" s="887"/>
      <c r="J1" s="886"/>
    </row>
    <row r="2" spans="1:10" ht="16.5">
      <c r="A2" s="794"/>
      <c r="B2" s="793" t="s">
        <v>91</v>
      </c>
      <c r="C2" s="792" t="s">
        <v>92</v>
      </c>
      <c r="D2" s="791" t="s">
        <v>93</v>
      </c>
      <c r="E2" s="790" t="s">
        <v>94</v>
      </c>
      <c r="F2" s="789" t="s">
        <v>95</v>
      </c>
      <c r="G2" s="788" t="s">
        <v>96</v>
      </c>
      <c r="H2" s="788" t="s">
        <v>97</v>
      </c>
      <c r="I2" s="788" t="s">
        <v>276</v>
      </c>
      <c r="J2" s="787" t="s">
        <v>277</v>
      </c>
    </row>
    <row r="3" spans="1:10" ht="16.5">
      <c r="A3" s="786"/>
      <c r="B3" s="785"/>
      <c r="C3" s="784"/>
      <c r="D3" s="783"/>
      <c r="E3" s="781"/>
      <c r="F3" s="782"/>
      <c r="G3" s="781"/>
      <c r="H3" s="781"/>
      <c r="I3" s="781"/>
      <c r="J3" s="780"/>
    </row>
    <row r="4" spans="1:10" ht="16.5">
      <c r="A4" s="1259" t="s">
        <v>7</v>
      </c>
      <c r="B4" s="1260"/>
      <c r="C4" s="1260"/>
      <c r="D4" s="738"/>
      <c r="E4" s="738"/>
      <c r="F4" s="739"/>
      <c r="G4" s="738"/>
      <c r="H4" s="738"/>
      <c r="I4" s="738"/>
      <c r="J4" s="737"/>
    </row>
    <row r="5" spans="1:10" ht="17.25">
      <c r="A5" s="237"/>
      <c r="B5" s="249"/>
      <c r="C5" s="249"/>
      <c r="D5" s="246"/>
      <c r="E5" s="246"/>
      <c r="F5" s="247"/>
      <c r="G5" s="246"/>
      <c r="H5" s="246"/>
      <c r="I5" s="246"/>
      <c r="J5" s="210"/>
    </row>
    <row r="6" spans="1:10" ht="18.75">
      <c r="A6" s="248"/>
      <c r="B6" s="183"/>
      <c r="C6" s="183" t="s">
        <v>46</v>
      </c>
      <c r="D6" s="181"/>
      <c r="E6" s="181"/>
      <c r="F6" s="182"/>
      <c r="G6" s="181"/>
      <c r="H6" s="181">
        <v>0</v>
      </c>
      <c r="I6" s="181">
        <v>0</v>
      </c>
      <c r="J6" s="180">
        <v>0</v>
      </c>
    </row>
    <row r="7" spans="1:10" ht="18.75">
      <c r="A7" s="248"/>
      <c r="B7" s="183"/>
      <c r="C7" s="183"/>
      <c r="D7" s="246"/>
      <c r="E7" s="246"/>
      <c r="F7" s="247"/>
      <c r="G7" s="246"/>
      <c r="H7" s="246"/>
      <c r="I7" s="246"/>
      <c r="J7" s="210"/>
    </row>
    <row r="8" spans="1:10" ht="16.5">
      <c r="A8" s="1259" t="s">
        <v>47</v>
      </c>
      <c r="B8" s="1260"/>
      <c r="C8" s="1260"/>
      <c r="D8" s="738"/>
      <c r="E8" s="759"/>
      <c r="F8" s="760"/>
      <c r="G8" s="759"/>
      <c r="H8" s="759"/>
      <c r="I8" s="759"/>
      <c r="J8" s="737"/>
    </row>
    <row r="9" spans="1:10" ht="16.5">
      <c r="A9" s="733" t="s">
        <v>1562</v>
      </c>
      <c r="B9" s="732"/>
      <c r="C9" s="741"/>
      <c r="D9" s="744"/>
      <c r="E9" s="744"/>
      <c r="F9" s="745"/>
      <c r="G9" s="744"/>
      <c r="H9" s="744"/>
      <c r="I9" s="744"/>
      <c r="J9" s="743"/>
    </row>
    <row r="10" spans="1:10" ht="165">
      <c r="A10" s="742"/>
      <c r="B10" s="885" t="s">
        <v>1563</v>
      </c>
      <c r="C10" s="884" t="s">
        <v>1564</v>
      </c>
      <c r="D10" s="878" t="s">
        <v>1565</v>
      </c>
      <c r="E10" s="876">
        <v>500</v>
      </c>
      <c r="F10" s="877">
        <v>1</v>
      </c>
      <c r="G10" s="876">
        <f>E10*F10</f>
        <v>500</v>
      </c>
      <c r="H10" s="876">
        <f>G10*1.13</f>
        <v>565</v>
      </c>
      <c r="I10" s="876"/>
      <c r="J10" s="883"/>
    </row>
    <row r="11" spans="1:10" s="186" customFormat="1" ht="16.5">
      <c r="A11" s="742"/>
      <c r="B11" s="741"/>
      <c r="C11" s="746"/>
      <c r="D11" s="744"/>
      <c r="E11" s="744"/>
      <c r="F11" s="745"/>
      <c r="G11" s="744"/>
      <c r="H11" s="744"/>
      <c r="I11" s="744"/>
      <c r="J11" s="743"/>
    </row>
    <row r="12" spans="1:10" ht="16.5">
      <c r="A12" s="742"/>
      <c r="B12" s="751" t="s">
        <v>1566</v>
      </c>
      <c r="C12" s="758"/>
      <c r="D12" s="748"/>
      <c r="E12" s="748"/>
      <c r="F12" s="749"/>
      <c r="G12" s="748"/>
      <c r="H12" s="748">
        <f>SUM(H9:H10)</f>
        <v>565</v>
      </c>
      <c r="I12" s="748">
        <f>SUM(I9:I10)</f>
        <v>0</v>
      </c>
      <c r="J12" s="747">
        <f>SUM(J9:J10)</f>
        <v>0</v>
      </c>
    </row>
    <row r="13" spans="1:10" ht="16.5">
      <c r="A13" s="733"/>
      <c r="B13" s="732"/>
      <c r="C13" s="732"/>
      <c r="D13" s="731"/>
      <c r="E13" s="731"/>
      <c r="F13" s="740"/>
      <c r="G13" s="731"/>
      <c r="H13" s="731"/>
      <c r="I13" s="731"/>
      <c r="J13" s="730"/>
    </row>
    <row r="14" spans="1:10" ht="16.5">
      <c r="A14" s="733" t="s">
        <v>1567</v>
      </c>
      <c r="B14" s="732"/>
      <c r="C14" s="741"/>
      <c r="D14" s="744"/>
      <c r="E14" s="744"/>
      <c r="F14" s="745"/>
      <c r="G14" s="744"/>
      <c r="H14" s="744"/>
      <c r="I14" s="744"/>
      <c r="J14" s="743"/>
    </row>
    <row r="15" spans="1:10" ht="16.5">
      <c r="A15" s="757"/>
      <c r="B15" s="755" t="s">
        <v>1568</v>
      </c>
      <c r="C15" s="756" t="s">
        <v>1569</v>
      </c>
      <c r="D15" s="753" t="s">
        <v>1570</v>
      </c>
      <c r="E15" s="753">
        <v>30</v>
      </c>
      <c r="F15" s="754">
        <v>23</v>
      </c>
      <c r="G15" s="753">
        <f>E15*F15</f>
        <v>690</v>
      </c>
      <c r="H15" s="753">
        <f>G15*1.13</f>
        <v>779.69999999999993</v>
      </c>
      <c r="I15" s="753"/>
      <c r="J15" s="752"/>
    </row>
    <row r="16" spans="1:10" ht="16.5">
      <c r="A16" s="757"/>
      <c r="B16" s="882"/>
      <c r="C16" s="746"/>
      <c r="D16" s="744"/>
      <c r="E16" s="744"/>
      <c r="F16" s="745"/>
      <c r="G16" s="744">
        <f>E16*F16</f>
        <v>0</v>
      </c>
      <c r="H16" s="744">
        <f>G16*1.13</f>
        <v>0</v>
      </c>
      <c r="I16" s="744"/>
      <c r="J16" s="743"/>
    </row>
    <row r="17" spans="1:10" ht="16.5">
      <c r="A17" s="742"/>
      <c r="B17" s="751" t="s">
        <v>1571</v>
      </c>
      <c r="C17" s="750"/>
      <c r="D17" s="748"/>
      <c r="E17" s="748"/>
      <c r="F17" s="749"/>
      <c r="G17" s="748"/>
      <c r="H17" s="748">
        <f>SUM(H15:H16)</f>
        <v>779.69999999999993</v>
      </c>
      <c r="I17" s="748">
        <f>SUM(I15:I16)</f>
        <v>0</v>
      </c>
      <c r="J17" s="747">
        <f>SUM(J15:J16)</f>
        <v>0</v>
      </c>
    </row>
    <row r="18" spans="1:10" ht="16.5">
      <c r="A18" s="742"/>
      <c r="B18" s="741"/>
      <c r="C18" s="741"/>
      <c r="D18" s="744"/>
      <c r="E18" s="744"/>
      <c r="F18" s="745"/>
      <c r="G18" s="744"/>
      <c r="H18" s="744"/>
      <c r="I18" s="744"/>
      <c r="J18" s="743"/>
    </row>
    <row r="19" spans="1:10" ht="16.5">
      <c r="A19" s="733" t="s">
        <v>1572</v>
      </c>
      <c r="B19" s="732"/>
      <c r="C19" s="741"/>
      <c r="D19" s="744"/>
      <c r="E19" s="744"/>
      <c r="F19" s="745"/>
      <c r="G19" s="744"/>
      <c r="H19" s="744"/>
      <c r="I19" s="744"/>
      <c r="J19" s="743"/>
    </row>
    <row r="20" spans="1:10" ht="16.5">
      <c r="A20" s="742"/>
      <c r="B20" s="755" t="s">
        <v>1573</v>
      </c>
      <c r="C20" s="756" t="s">
        <v>1569</v>
      </c>
      <c r="D20" s="753" t="s">
        <v>1570</v>
      </c>
      <c r="E20" s="753">
        <v>30</v>
      </c>
      <c r="F20" s="754">
        <v>23</v>
      </c>
      <c r="G20" s="753">
        <f>E20*F20</f>
        <v>690</v>
      </c>
      <c r="H20" s="753">
        <f>G20*1.13</f>
        <v>779.69999999999993</v>
      </c>
      <c r="I20" s="753"/>
      <c r="J20" s="752"/>
    </row>
    <row r="21" spans="1:10" ht="16.5">
      <c r="A21" s="742"/>
      <c r="B21" s="741"/>
      <c r="C21" s="741"/>
      <c r="D21" s="744"/>
      <c r="E21" s="744"/>
      <c r="F21" s="745"/>
      <c r="G21" s="744"/>
      <c r="H21" s="744"/>
      <c r="I21" s="744"/>
      <c r="J21" s="743"/>
    </row>
    <row r="22" spans="1:10" ht="16.5">
      <c r="A22" s="742"/>
      <c r="B22" s="751" t="s">
        <v>1574</v>
      </c>
      <c r="C22" s="750"/>
      <c r="D22" s="748"/>
      <c r="E22" s="748"/>
      <c r="F22" s="749"/>
      <c r="G22" s="748"/>
      <c r="H22" s="748">
        <f>SUM(H20:H21)</f>
        <v>779.69999999999993</v>
      </c>
      <c r="I22" s="748">
        <f>SUM(I20:I21)</f>
        <v>0</v>
      </c>
      <c r="J22" s="747">
        <f>SUM(J20:J21)</f>
        <v>0</v>
      </c>
    </row>
    <row r="23" spans="1:10" ht="16.5">
      <c r="A23" s="742"/>
      <c r="B23" s="741"/>
      <c r="C23" s="741"/>
      <c r="D23" s="744"/>
      <c r="E23" s="744"/>
      <c r="F23" s="745"/>
      <c r="G23" s="744"/>
      <c r="H23" s="744"/>
      <c r="I23" s="744"/>
      <c r="J23" s="743"/>
    </row>
    <row r="24" spans="1:10" ht="16.5">
      <c r="A24" s="733" t="s">
        <v>1575</v>
      </c>
      <c r="B24" s="732"/>
      <c r="C24" s="741"/>
      <c r="D24" s="744"/>
      <c r="E24" s="744"/>
      <c r="F24" s="745"/>
      <c r="G24" s="744"/>
      <c r="H24" s="744"/>
      <c r="I24" s="744"/>
      <c r="J24" s="743"/>
    </row>
    <row r="25" spans="1:10" ht="20.100000000000001" customHeight="1">
      <c r="A25" s="742" t="s">
        <v>66</v>
      </c>
      <c r="B25" s="741" t="s">
        <v>1576</v>
      </c>
      <c r="C25" s="741" t="s">
        <v>1577</v>
      </c>
      <c r="D25" s="881" t="s">
        <v>1578</v>
      </c>
      <c r="E25" s="200">
        <v>372.75</v>
      </c>
      <c r="F25" s="745">
        <v>2</v>
      </c>
      <c r="G25" s="744">
        <f>E25*F25</f>
        <v>745.5</v>
      </c>
      <c r="H25" s="744">
        <f>G25*1.13</f>
        <v>842.41499999999996</v>
      </c>
      <c r="I25" s="744"/>
      <c r="J25" s="743"/>
    </row>
    <row r="26" spans="1:10" ht="17.25">
      <c r="A26" s="742"/>
      <c r="B26" s="755"/>
      <c r="C26" s="755" t="s">
        <v>1579</v>
      </c>
      <c r="D26" s="753" t="s">
        <v>1580</v>
      </c>
      <c r="E26" s="205">
        <v>0.89</v>
      </c>
      <c r="F26" s="754">
        <v>40</v>
      </c>
      <c r="G26" s="753">
        <f>E26*F26</f>
        <v>35.6</v>
      </c>
      <c r="H26" s="753">
        <f>G26*1.13</f>
        <v>40.227999999999994</v>
      </c>
      <c r="I26" s="753"/>
      <c r="J26" s="752"/>
    </row>
    <row r="27" spans="1:10" ht="16.5">
      <c r="A27" s="742"/>
      <c r="B27" s="741"/>
      <c r="C27" s="741"/>
      <c r="D27" s="744"/>
      <c r="E27" s="744"/>
      <c r="F27" s="745"/>
      <c r="G27" s="744"/>
      <c r="H27" s="744"/>
      <c r="I27" s="744"/>
      <c r="J27" s="743"/>
    </row>
    <row r="28" spans="1:10" ht="16.5">
      <c r="A28" s="742"/>
      <c r="B28" s="751" t="s">
        <v>1581</v>
      </c>
      <c r="C28" s="750"/>
      <c r="D28" s="748"/>
      <c r="E28" s="748"/>
      <c r="F28" s="749"/>
      <c r="G28" s="748"/>
      <c r="H28" s="748">
        <f>SUM(H25:H27)</f>
        <v>882.64299999999992</v>
      </c>
      <c r="I28" s="748">
        <f>SUM(I25:I27)</f>
        <v>0</v>
      </c>
      <c r="J28" s="747">
        <f>SUM(J25:J27)</f>
        <v>0</v>
      </c>
    </row>
    <row r="29" spans="1:10" ht="16.5">
      <c r="A29" s="742"/>
      <c r="B29" s="741"/>
      <c r="C29" s="732"/>
      <c r="D29" s="731"/>
      <c r="E29" s="731"/>
      <c r="F29" s="740"/>
      <c r="G29" s="731"/>
      <c r="H29" s="731"/>
      <c r="I29" s="731"/>
      <c r="J29" s="730"/>
    </row>
    <row r="30" spans="1:10" ht="16.5">
      <c r="A30" s="733" t="s">
        <v>1582</v>
      </c>
      <c r="B30" s="732"/>
      <c r="C30" s="741"/>
      <c r="D30" s="744"/>
      <c r="E30" s="744"/>
      <c r="F30" s="745"/>
      <c r="G30" s="744"/>
      <c r="H30" s="744"/>
      <c r="I30" s="744"/>
      <c r="J30" s="743"/>
    </row>
    <row r="31" spans="1:10" ht="16.5">
      <c r="A31" s="733"/>
      <c r="B31" s="736" t="s">
        <v>1583</v>
      </c>
      <c r="C31" s="755" t="s">
        <v>1584</v>
      </c>
      <c r="D31" s="753"/>
      <c r="E31" s="753">
        <v>100</v>
      </c>
      <c r="F31" s="754">
        <v>1</v>
      </c>
      <c r="G31" s="753">
        <f>E31*F31</f>
        <v>100</v>
      </c>
      <c r="H31" s="753">
        <f>G31</f>
        <v>100</v>
      </c>
      <c r="I31" s="753">
        <v>180</v>
      </c>
      <c r="J31" s="752"/>
    </row>
    <row r="32" spans="1:10" ht="16.5">
      <c r="A32" s="733"/>
      <c r="B32" s="732"/>
      <c r="C32" s="741"/>
      <c r="D32" s="744"/>
      <c r="E32" s="744"/>
      <c r="F32" s="745"/>
      <c r="G32" s="744"/>
      <c r="H32" s="744"/>
      <c r="I32" s="744"/>
      <c r="J32" s="743"/>
    </row>
    <row r="33" spans="1:10" ht="16.5">
      <c r="A33" s="742"/>
      <c r="B33" s="751" t="s">
        <v>1585</v>
      </c>
      <c r="C33" s="750"/>
      <c r="D33" s="748"/>
      <c r="E33" s="748"/>
      <c r="F33" s="749"/>
      <c r="G33" s="748"/>
      <c r="H33" s="748">
        <f>SUM(H31:H32)</f>
        <v>100</v>
      </c>
      <c r="I33" s="748">
        <f>SUM(I31:I32)</f>
        <v>180</v>
      </c>
      <c r="J33" s="747">
        <f>SUM(J31:J32)</f>
        <v>0</v>
      </c>
    </row>
    <row r="34" spans="1:10" ht="16.5">
      <c r="A34" s="742"/>
      <c r="B34" s="732"/>
      <c r="C34" s="732"/>
      <c r="D34" s="731"/>
      <c r="E34" s="731"/>
      <c r="F34" s="740"/>
      <c r="G34" s="731"/>
      <c r="H34" s="731"/>
      <c r="I34" s="731"/>
      <c r="J34" s="730"/>
    </row>
    <row r="35" spans="1:10" ht="16.5">
      <c r="A35" s="733" t="s">
        <v>1586</v>
      </c>
      <c r="B35" s="732"/>
      <c r="C35" s="741"/>
      <c r="D35" s="744"/>
      <c r="E35" s="744"/>
      <c r="F35" s="745"/>
      <c r="G35" s="744"/>
      <c r="H35" s="744"/>
      <c r="I35" s="744"/>
      <c r="J35" s="743"/>
    </row>
    <row r="36" spans="1:10" ht="33">
      <c r="A36" s="733"/>
      <c r="B36" s="880" t="s">
        <v>1587</v>
      </c>
      <c r="C36" s="879" t="s">
        <v>1588</v>
      </c>
      <c r="D36" s="878" t="s">
        <v>1589</v>
      </c>
      <c r="E36" s="876">
        <v>100</v>
      </c>
      <c r="F36" s="877">
        <v>2</v>
      </c>
      <c r="G36" s="876">
        <f>E36*F36</f>
        <v>200</v>
      </c>
      <c r="H36" s="876">
        <f>G36*1.13</f>
        <v>225.99999999999997</v>
      </c>
      <c r="I36" s="753"/>
      <c r="J36" s="752"/>
    </row>
    <row r="37" spans="1:10" ht="16.5">
      <c r="A37" s="733"/>
      <c r="B37" s="875"/>
      <c r="C37" s="874"/>
      <c r="D37" s="872"/>
      <c r="E37" s="872"/>
      <c r="F37" s="873"/>
      <c r="G37" s="872"/>
      <c r="H37" s="872"/>
      <c r="I37" s="744"/>
      <c r="J37" s="743"/>
    </row>
    <row r="38" spans="1:10" ht="16.5">
      <c r="A38" s="742"/>
      <c r="B38" s="751" t="s">
        <v>1590</v>
      </c>
      <c r="C38" s="750"/>
      <c r="D38" s="748"/>
      <c r="E38" s="748"/>
      <c r="F38" s="749"/>
      <c r="G38" s="748"/>
      <c r="H38" s="748">
        <f>SUM(H36:H37)</f>
        <v>225.99999999999997</v>
      </c>
      <c r="I38" s="748">
        <f>SUM(I36:I37)</f>
        <v>0</v>
      </c>
      <c r="J38" s="747">
        <f>SUM(J36:J37)</f>
        <v>0</v>
      </c>
    </row>
    <row r="39" spans="1:10" ht="16.5">
      <c r="A39" s="742"/>
      <c r="B39" s="741"/>
      <c r="C39" s="746"/>
      <c r="D39" s="744"/>
      <c r="E39" s="744"/>
      <c r="F39" s="745"/>
      <c r="G39" s="744"/>
      <c r="H39" s="744"/>
      <c r="I39" s="744"/>
      <c r="J39" s="743"/>
    </row>
    <row r="40" spans="1:10" ht="16.5">
      <c r="A40" s="733" t="s">
        <v>1591</v>
      </c>
      <c r="B40" s="732"/>
      <c r="C40" s="741"/>
      <c r="D40" s="744"/>
      <c r="E40" s="744"/>
      <c r="F40" s="745"/>
      <c r="G40" s="744"/>
      <c r="H40" s="744"/>
      <c r="I40" s="744"/>
      <c r="J40" s="743"/>
    </row>
    <row r="41" spans="1:10" ht="16.5">
      <c r="A41" s="733"/>
      <c r="B41" s="736" t="s">
        <v>1592</v>
      </c>
      <c r="C41" s="755" t="s">
        <v>1593</v>
      </c>
      <c r="D41" s="753"/>
      <c r="E41" s="753">
        <v>50</v>
      </c>
      <c r="F41" s="754">
        <v>2</v>
      </c>
      <c r="G41" s="753">
        <f>E41*F41</f>
        <v>100</v>
      </c>
      <c r="H41" s="753">
        <f>G41</f>
        <v>100</v>
      </c>
      <c r="I41" s="753"/>
      <c r="J41" s="752"/>
    </row>
    <row r="42" spans="1:10" ht="16.5">
      <c r="A42" s="733"/>
      <c r="B42" s="732"/>
      <c r="C42" s="741"/>
      <c r="D42" s="744"/>
      <c r="E42" s="744"/>
      <c r="F42" s="745"/>
      <c r="G42" s="744"/>
      <c r="H42" s="744"/>
      <c r="I42" s="744"/>
      <c r="J42" s="743"/>
    </row>
    <row r="43" spans="1:10" ht="16.5">
      <c r="A43" s="742"/>
      <c r="B43" s="751" t="s">
        <v>1594</v>
      </c>
      <c r="C43" s="750"/>
      <c r="D43" s="748"/>
      <c r="E43" s="748"/>
      <c r="F43" s="749"/>
      <c r="G43" s="748"/>
      <c r="H43" s="748">
        <f>SUM(H41:H42)</f>
        <v>100</v>
      </c>
      <c r="I43" s="748">
        <f>SUM(I41:I42)</f>
        <v>0</v>
      </c>
      <c r="J43" s="747">
        <f>SUM(J41:J42)</f>
        <v>0</v>
      </c>
    </row>
    <row r="44" spans="1:10" ht="16.5">
      <c r="A44" s="733" t="s">
        <v>1595</v>
      </c>
      <c r="B44" s="732"/>
      <c r="C44" s="741"/>
      <c r="D44" s="744"/>
      <c r="E44" s="744"/>
      <c r="F44" s="745"/>
      <c r="G44" s="744"/>
      <c r="H44" s="744"/>
      <c r="I44" s="744"/>
      <c r="J44" s="743"/>
    </row>
    <row r="45" spans="1:10" ht="16.5">
      <c r="A45" s="733"/>
      <c r="B45" s="736" t="s">
        <v>1596</v>
      </c>
      <c r="C45" s="755" t="s">
        <v>1584</v>
      </c>
      <c r="D45" s="753"/>
      <c r="E45" s="753">
        <v>150</v>
      </c>
      <c r="F45" s="754">
        <v>1</v>
      </c>
      <c r="G45" s="753">
        <f>E45*F45</f>
        <v>150</v>
      </c>
      <c r="H45" s="753">
        <f>G45</f>
        <v>150</v>
      </c>
      <c r="I45" s="753">
        <v>70.7</v>
      </c>
      <c r="J45" s="752"/>
    </row>
    <row r="46" spans="1:10" ht="16.5">
      <c r="A46" s="733"/>
      <c r="B46" s="732"/>
      <c r="C46" s="741"/>
      <c r="D46" s="744"/>
      <c r="E46" s="744"/>
      <c r="F46" s="745"/>
      <c r="G46" s="744"/>
      <c r="H46" s="744"/>
      <c r="I46" s="744"/>
      <c r="J46" s="743"/>
    </row>
    <row r="47" spans="1:10" ht="16.5">
      <c r="A47" s="742"/>
      <c r="B47" s="751" t="s">
        <v>1597</v>
      </c>
      <c r="C47" s="750"/>
      <c r="D47" s="748"/>
      <c r="E47" s="748"/>
      <c r="F47" s="749"/>
      <c r="G47" s="748"/>
      <c r="H47" s="748">
        <f>SUM(H45:H46)</f>
        <v>150</v>
      </c>
      <c r="I47" s="748">
        <f>SUM(I45:I46)</f>
        <v>70.7</v>
      </c>
      <c r="J47" s="747">
        <f>SUM(J45:J46)</f>
        <v>0</v>
      </c>
    </row>
    <row r="48" spans="1:10" ht="16.5">
      <c r="A48" s="742"/>
      <c r="B48" s="741"/>
      <c r="C48" s="732" t="s">
        <v>85</v>
      </c>
      <c r="D48" s="731"/>
      <c r="E48" s="731"/>
      <c r="F48" s="740"/>
      <c r="G48" s="731"/>
      <c r="H48" s="731">
        <f>H33+H28+H22+H17+H12+H38+H43+H47</f>
        <v>3583.0429999999997</v>
      </c>
      <c r="I48" s="731">
        <f>I33+I28+I22+I17+I12+I38+I43+I47</f>
        <v>250.7</v>
      </c>
      <c r="J48" s="730">
        <f>J33+J28+J22+J17+J12+J38+J43+J47</f>
        <v>0</v>
      </c>
    </row>
    <row r="49" spans="1:10" ht="16.5">
      <c r="A49" s="742"/>
      <c r="B49" s="741"/>
      <c r="C49" s="732"/>
      <c r="D49" s="731"/>
      <c r="E49" s="731"/>
      <c r="F49" s="740"/>
      <c r="G49" s="731"/>
      <c r="H49" s="731"/>
      <c r="I49" s="731"/>
      <c r="J49" s="730"/>
    </row>
    <row r="50" spans="1:10" ht="16.5">
      <c r="A50" s="1259" t="s">
        <v>86</v>
      </c>
      <c r="B50" s="1260"/>
      <c r="C50" s="1260"/>
      <c r="D50" s="738"/>
      <c r="E50" s="738"/>
      <c r="F50" s="739"/>
      <c r="G50" s="738"/>
      <c r="H50" s="738"/>
      <c r="I50" s="738"/>
      <c r="J50" s="737"/>
    </row>
    <row r="51" spans="1:10" ht="16.5">
      <c r="A51" s="733"/>
      <c r="B51" s="736" t="s">
        <v>87</v>
      </c>
      <c r="C51" s="736"/>
      <c r="D51" s="735"/>
      <c r="E51" s="735"/>
      <c r="F51" s="735"/>
      <c r="G51" s="735"/>
      <c r="H51" s="735">
        <v>0</v>
      </c>
      <c r="I51" s="735">
        <v>0</v>
      </c>
      <c r="J51" s="734">
        <v>0</v>
      </c>
    </row>
    <row r="52" spans="1:10" ht="16.5">
      <c r="A52" s="733"/>
      <c r="B52" s="732" t="s">
        <v>88</v>
      </c>
      <c r="C52" s="732"/>
      <c r="D52" s="731"/>
      <c r="E52" s="731"/>
      <c r="F52" s="731"/>
      <c r="G52" s="731"/>
      <c r="H52" s="731">
        <f>H48</f>
        <v>3583.0429999999997</v>
      </c>
      <c r="I52" s="731">
        <f>I48</f>
        <v>250.7</v>
      </c>
      <c r="J52" s="730">
        <f>J48</f>
        <v>0</v>
      </c>
    </row>
    <row r="53" spans="1:10" ht="16.5">
      <c r="A53" s="729"/>
      <c r="B53" s="728" t="s">
        <v>89</v>
      </c>
      <c r="C53" s="728"/>
      <c r="D53" s="727"/>
      <c r="E53" s="727"/>
      <c r="F53" s="727"/>
      <c r="G53" s="727"/>
      <c r="H53" s="727">
        <f>H51-H52</f>
        <v>-3583.0429999999997</v>
      </c>
      <c r="I53" s="727">
        <f>I51-I52</f>
        <v>-250.7</v>
      </c>
      <c r="J53" s="726">
        <f>J51-J52</f>
        <v>0</v>
      </c>
    </row>
  </sheetData>
  <mergeCells count="3">
    <mergeCell ref="A4:C4"/>
    <mergeCell ref="A8:C8"/>
    <mergeCell ref="A50:C50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="70" zoomScaleNormal="70" workbookViewId="0">
      <selection activeCell="I21" sqref="I21"/>
    </sheetView>
  </sheetViews>
  <sheetFormatPr defaultColWidth="12.28515625" defaultRowHeight="15.75"/>
  <cols>
    <col min="1" max="2" width="12.28515625" style="165"/>
    <col min="3" max="3" width="48.28515625" style="165" customWidth="1"/>
    <col min="4" max="4" width="54.85546875" style="165" customWidth="1"/>
    <col min="5" max="6" width="12.28515625" style="165"/>
    <col min="7" max="7" width="13.28515625" style="165" bestFit="1" customWidth="1"/>
    <col min="8" max="8" width="18.7109375" style="165" bestFit="1" customWidth="1"/>
    <col min="9" max="16384" width="12.28515625" style="165"/>
  </cols>
  <sheetData>
    <row r="1" spans="1:8" ht="17.25">
      <c r="A1" s="1186" t="s">
        <v>90</v>
      </c>
      <c r="B1" s="1187"/>
      <c r="C1" s="1188"/>
      <c r="D1" s="1189"/>
      <c r="E1" s="1190"/>
      <c r="F1" s="195"/>
      <c r="G1" s="194"/>
      <c r="H1" s="193"/>
    </row>
    <row r="2" spans="1:8" ht="17.25">
      <c r="A2" s="954"/>
      <c r="B2" s="953" t="s">
        <v>91</v>
      </c>
      <c r="C2" s="952" t="s">
        <v>92</v>
      </c>
      <c r="D2" s="951" t="s">
        <v>93</v>
      </c>
      <c r="E2" s="950" t="s">
        <v>94</v>
      </c>
      <c r="F2" s="949" t="s">
        <v>95</v>
      </c>
      <c r="G2" s="948" t="s">
        <v>96</v>
      </c>
      <c r="H2" s="947" t="s">
        <v>97</v>
      </c>
    </row>
    <row r="3" spans="1:8" ht="17.25">
      <c r="A3" s="251"/>
      <c r="B3" s="915"/>
      <c r="C3" s="915"/>
      <c r="D3" s="945"/>
      <c r="E3" s="945"/>
      <c r="F3" s="946"/>
      <c r="G3" s="945"/>
      <c r="H3" s="944"/>
    </row>
    <row r="4" spans="1:8" ht="17.25">
      <c r="A4" s="1191" t="s">
        <v>7</v>
      </c>
      <c r="B4" s="1192"/>
      <c r="C4" s="1192"/>
      <c r="D4" s="244"/>
      <c r="E4" s="244"/>
      <c r="F4" s="245"/>
      <c r="G4" s="244"/>
      <c r="H4" s="243"/>
    </row>
    <row r="5" spans="1:8" ht="17.25">
      <c r="A5" s="237" t="s">
        <v>8</v>
      </c>
      <c r="B5" s="213"/>
      <c r="C5" s="914"/>
      <c r="D5" s="913"/>
      <c r="E5" s="913"/>
      <c r="F5" s="912"/>
      <c r="G5" s="913"/>
      <c r="H5" s="219"/>
    </row>
    <row r="6" spans="1:8" ht="17.25">
      <c r="A6" s="237" t="s">
        <v>49</v>
      </c>
      <c r="B6" s="915"/>
      <c r="C6" s="914"/>
      <c r="D6" s="913"/>
      <c r="E6" s="913"/>
      <c r="F6" s="912"/>
      <c r="G6" s="913"/>
      <c r="H6" s="219"/>
    </row>
    <row r="7" spans="1:8" ht="17.25">
      <c r="A7" s="237"/>
      <c r="B7" s="910" t="s">
        <v>98</v>
      </c>
      <c r="C7" s="910" t="s">
        <v>99</v>
      </c>
      <c r="D7" s="916" t="s">
        <v>100</v>
      </c>
      <c r="E7" s="908">
        <v>350</v>
      </c>
      <c r="F7" s="909">
        <v>6</v>
      </c>
      <c r="G7" s="908">
        <f>F7*E7</f>
        <v>2100</v>
      </c>
      <c r="H7" s="907">
        <f>G7</f>
        <v>2100</v>
      </c>
    </row>
    <row r="8" spans="1:8" ht="17.25">
      <c r="A8" s="934" t="s">
        <v>101</v>
      </c>
      <c r="B8" s="943"/>
      <c r="C8" s="933"/>
      <c r="D8" s="919"/>
      <c r="E8" s="911"/>
      <c r="F8" s="918"/>
      <c r="G8" s="911"/>
      <c r="H8" s="230"/>
    </row>
    <row r="9" spans="1:8" ht="17.25">
      <c r="A9" s="237"/>
      <c r="B9" s="910" t="s">
        <v>102</v>
      </c>
      <c r="C9" s="921" t="s">
        <v>103</v>
      </c>
      <c r="D9" s="916" t="s">
        <v>104</v>
      </c>
      <c r="E9" s="908"/>
      <c r="F9" s="909"/>
      <c r="G9" s="908">
        <v>5400</v>
      </c>
      <c r="H9" s="907">
        <v>5400</v>
      </c>
    </row>
    <row r="10" spans="1:8" ht="17.25">
      <c r="A10" s="934" t="s">
        <v>11</v>
      </c>
      <c r="B10" s="920"/>
      <c r="C10" s="933"/>
      <c r="D10" s="919"/>
      <c r="E10" s="911"/>
      <c r="F10" s="918"/>
      <c r="G10" s="911"/>
      <c r="H10" s="230"/>
    </row>
    <row r="11" spans="1:8" ht="17.25">
      <c r="A11" s="237"/>
      <c r="B11" s="910" t="s">
        <v>105</v>
      </c>
      <c r="C11" s="921" t="s">
        <v>106</v>
      </c>
      <c r="D11" s="916" t="s">
        <v>107</v>
      </c>
      <c r="E11" s="908"/>
      <c r="F11" s="909"/>
      <c r="G11" s="908">
        <v>400</v>
      </c>
      <c r="H11" s="907">
        <v>400</v>
      </c>
    </row>
    <row r="12" spans="1:8" ht="17.25">
      <c r="A12" s="934" t="s">
        <v>12</v>
      </c>
      <c r="B12" s="943"/>
      <c r="C12" s="933"/>
      <c r="D12" s="919" t="s">
        <v>66</v>
      </c>
      <c r="E12" s="911"/>
      <c r="F12" s="918"/>
      <c r="G12" s="911"/>
      <c r="H12" s="230"/>
    </row>
    <row r="13" spans="1:8" ht="17.25">
      <c r="A13" s="237"/>
      <c r="B13" s="910" t="s">
        <v>108</v>
      </c>
      <c r="C13" s="921" t="s">
        <v>109</v>
      </c>
      <c r="D13" s="916" t="s">
        <v>110</v>
      </c>
      <c r="E13" s="908">
        <v>3141.28</v>
      </c>
      <c r="F13" s="909">
        <v>12</v>
      </c>
      <c r="G13" s="908">
        <f>F13*E13</f>
        <v>37695.360000000001</v>
      </c>
      <c r="H13" s="908">
        <f>G13</f>
        <v>37695.360000000001</v>
      </c>
    </row>
    <row r="14" spans="1:8" ht="17.25">
      <c r="A14" s="934" t="s">
        <v>13</v>
      </c>
      <c r="B14" s="943"/>
      <c r="C14" s="933"/>
      <c r="D14" s="919"/>
      <c r="E14" s="911"/>
      <c r="F14" s="918"/>
      <c r="G14" s="911"/>
      <c r="H14" s="230"/>
    </row>
    <row r="15" spans="1:8" ht="17.25">
      <c r="A15" s="237"/>
      <c r="B15" s="910" t="s">
        <v>111</v>
      </c>
      <c r="C15" s="921" t="s">
        <v>112</v>
      </c>
      <c r="D15" s="916" t="s">
        <v>113</v>
      </c>
      <c r="E15" s="908">
        <v>8000</v>
      </c>
      <c r="F15" s="909">
        <v>1</v>
      </c>
      <c r="G15" s="908">
        <f>F15*E15</f>
        <v>8000</v>
      </c>
      <c r="H15" s="907">
        <f>G15</f>
        <v>8000</v>
      </c>
    </row>
    <row r="16" spans="1:8" ht="17.25">
      <c r="A16" s="934" t="s">
        <v>114</v>
      </c>
      <c r="B16" s="943"/>
      <c r="C16" s="943"/>
      <c r="D16" s="919"/>
      <c r="E16" s="911"/>
      <c r="F16" s="918"/>
      <c r="G16" s="911"/>
      <c r="H16" s="230"/>
    </row>
    <row r="17" spans="1:9" ht="17.25">
      <c r="A17" s="237"/>
      <c r="B17" s="910" t="s">
        <v>115</v>
      </c>
      <c r="C17" s="921" t="s">
        <v>114</v>
      </c>
      <c r="D17" s="916" t="s">
        <v>116</v>
      </c>
      <c r="E17" s="908">
        <v>60.56</v>
      </c>
      <c r="F17" s="909">
        <v>2800</v>
      </c>
      <c r="G17" s="908">
        <f>F17*E17</f>
        <v>169568</v>
      </c>
      <c r="H17" s="908">
        <f>G17</f>
        <v>169568</v>
      </c>
    </row>
    <row r="18" spans="1:9" ht="17.25">
      <c r="A18" s="237"/>
      <c r="B18" s="910" t="s">
        <v>117</v>
      </c>
      <c r="C18" s="921" t="s">
        <v>118</v>
      </c>
      <c r="D18" s="916"/>
      <c r="E18" s="908"/>
      <c r="F18" s="909"/>
      <c r="G18" s="908"/>
      <c r="H18" s="907"/>
    </row>
    <row r="19" spans="1:9" ht="17.25">
      <c r="A19" s="934" t="s">
        <v>119</v>
      </c>
      <c r="B19" s="943"/>
      <c r="C19" s="943"/>
      <c r="D19" s="919"/>
      <c r="E19" s="911"/>
      <c r="F19" s="918"/>
      <c r="G19" s="911"/>
      <c r="H19" s="230"/>
    </row>
    <row r="20" spans="1:9" ht="17.25">
      <c r="A20" s="237"/>
      <c r="B20" s="910" t="s">
        <v>120</v>
      </c>
      <c r="C20" s="921" t="s">
        <v>121</v>
      </c>
      <c r="D20" s="916" t="s">
        <v>122</v>
      </c>
      <c r="E20" s="908"/>
      <c r="F20" s="909"/>
      <c r="G20" s="908">
        <v>6333</v>
      </c>
      <c r="H20" s="907">
        <f>G20</f>
        <v>6333</v>
      </c>
      <c r="I20" s="165">
        <v>1733.33</v>
      </c>
    </row>
    <row r="21" spans="1:9" ht="17.25">
      <c r="A21" s="934"/>
      <c r="B21" s="920" t="s">
        <v>123</v>
      </c>
      <c r="C21" s="933" t="s">
        <v>124</v>
      </c>
      <c r="D21" s="919" t="s">
        <v>122</v>
      </c>
      <c r="E21" s="911"/>
      <c r="F21" s="918"/>
      <c r="G21" s="911">
        <v>6333</v>
      </c>
      <c r="H21" s="230">
        <f>G21</f>
        <v>6333</v>
      </c>
    </row>
    <row r="22" spans="1:9" ht="17.25">
      <c r="A22" s="237"/>
      <c r="B22" s="910"/>
      <c r="C22" s="921"/>
      <c r="D22" s="916"/>
      <c r="E22" s="908"/>
      <c r="F22" s="909"/>
      <c r="G22" s="908"/>
      <c r="H22" s="907"/>
    </row>
    <row r="23" spans="1:9" ht="17.25">
      <c r="A23" s="237" t="s">
        <v>125</v>
      </c>
      <c r="B23" s="914"/>
      <c r="C23" s="927"/>
      <c r="D23" s="917"/>
      <c r="E23" s="913"/>
      <c r="F23" s="912"/>
      <c r="G23" s="913"/>
      <c r="H23" s="219"/>
    </row>
    <row r="24" spans="1:9" ht="17.25">
      <c r="A24" s="237"/>
      <c r="B24" s="910" t="s">
        <v>126</v>
      </c>
      <c r="C24" s="921" t="s">
        <v>127</v>
      </c>
      <c r="D24" s="916"/>
      <c r="E24" s="908">
        <v>22152.5</v>
      </c>
      <c r="F24" s="909">
        <v>1</v>
      </c>
      <c r="G24" s="908">
        <f>F24*E24</f>
        <v>22152.5</v>
      </c>
      <c r="H24" s="907">
        <f>G24</f>
        <v>22152.5</v>
      </c>
    </row>
    <row r="25" spans="1:9" ht="17.25">
      <c r="A25" s="237"/>
      <c r="B25" s="906" t="s">
        <v>18</v>
      </c>
      <c r="C25" s="905"/>
      <c r="D25" s="942"/>
      <c r="E25" s="940"/>
      <c r="F25" s="941"/>
      <c r="G25" s="940"/>
      <c r="H25" s="214">
        <f>SUM(H6:H24)</f>
        <v>257981.86</v>
      </c>
    </row>
    <row r="26" spans="1:9" ht="17.25">
      <c r="A26" s="237"/>
      <c r="B26" s="915"/>
      <c r="C26" s="915"/>
      <c r="D26" s="932"/>
      <c r="E26" s="211"/>
      <c r="F26" s="212"/>
      <c r="G26" s="211"/>
      <c r="H26" s="210"/>
    </row>
    <row r="27" spans="1:9" ht="17.25">
      <c r="A27" s="237" t="s">
        <v>37</v>
      </c>
      <c r="B27" s="213"/>
      <c r="C27" s="914"/>
      <c r="D27" s="917"/>
      <c r="E27" s="913"/>
      <c r="F27" s="912"/>
      <c r="G27" s="913"/>
      <c r="H27" s="219"/>
    </row>
    <row r="28" spans="1:9" ht="17.25">
      <c r="A28" s="237" t="s">
        <v>38</v>
      </c>
      <c r="B28" s="213"/>
      <c r="C28" s="914"/>
      <c r="D28" s="917"/>
      <c r="E28" s="913"/>
      <c r="F28" s="912"/>
      <c r="G28" s="913"/>
      <c r="H28" s="219"/>
    </row>
    <row r="29" spans="1:9" ht="17.25">
      <c r="A29" s="237"/>
      <c r="B29" s="910" t="s">
        <v>128</v>
      </c>
      <c r="C29" s="921" t="s">
        <v>129</v>
      </c>
      <c r="D29" s="916" t="s">
        <v>130</v>
      </c>
      <c r="E29" s="908">
        <v>750.94</v>
      </c>
      <c r="F29" s="909">
        <v>12</v>
      </c>
      <c r="G29" s="908">
        <f>F29*E29</f>
        <v>9011.2800000000007</v>
      </c>
      <c r="H29" s="907">
        <f>G29*1.13</f>
        <v>10182.7464</v>
      </c>
    </row>
    <row r="30" spans="1:9" ht="17.25">
      <c r="A30" s="237" t="s">
        <v>39</v>
      </c>
      <c r="B30" s="213"/>
      <c r="C30" s="213"/>
      <c r="D30" s="917"/>
      <c r="E30" s="913"/>
      <c r="F30" s="912"/>
      <c r="G30" s="939"/>
      <c r="H30" s="938"/>
    </row>
    <row r="31" spans="1:9" ht="17.25">
      <c r="A31" s="237"/>
      <c r="B31" s="910" t="s">
        <v>131</v>
      </c>
      <c r="C31" s="921" t="s">
        <v>132</v>
      </c>
      <c r="D31" s="916" t="s">
        <v>130</v>
      </c>
      <c r="E31" s="908">
        <v>2175.41</v>
      </c>
      <c r="F31" s="909">
        <v>12</v>
      </c>
      <c r="G31" s="908">
        <f>F31*E31</f>
        <v>26104.92</v>
      </c>
      <c r="H31" s="907">
        <f>G31*1.13</f>
        <v>29498.559599999997</v>
      </c>
    </row>
    <row r="32" spans="1:9" ht="17.25">
      <c r="A32" s="237" t="s">
        <v>40</v>
      </c>
      <c r="B32" s="213"/>
      <c r="C32" s="927"/>
      <c r="D32" s="917"/>
      <c r="E32" s="913"/>
      <c r="F32" s="912"/>
      <c r="G32" s="939"/>
      <c r="H32" s="938"/>
    </row>
    <row r="33" spans="1:8" ht="17.25">
      <c r="A33" s="237"/>
      <c r="B33" s="910" t="s">
        <v>133</v>
      </c>
      <c r="C33" s="921" t="s">
        <v>134</v>
      </c>
      <c r="D33" s="916" t="s">
        <v>130</v>
      </c>
      <c r="E33" s="908">
        <v>1243.5</v>
      </c>
      <c r="F33" s="909">
        <v>12</v>
      </c>
      <c r="G33" s="908">
        <f>F33*E33</f>
        <v>14922</v>
      </c>
      <c r="H33" s="907">
        <f>G33</f>
        <v>14922</v>
      </c>
    </row>
    <row r="34" spans="1:8" ht="17.25">
      <c r="A34" s="237" t="s">
        <v>41</v>
      </c>
      <c r="B34" s="213"/>
      <c r="C34" s="213"/>
      <c r="D34" s="917"/>
      <c r="E34" s="913"/>
      <c r="F34" s="912"/>
      <c r="G34" s="939"/>
      <c r="H34" s="938"/>
    </row>
    <row r="35" spans="1:8" ht="17.25">
      <c r="A35" s="237"/>
      <c r="B35" s="910" t="s">
        <v>135</v>
      </c>
      <c r="C35" s="921" t="s">
        <v>136</v>
      </c>
      <c r="D35" s="916" t="s">
        <v>130</v>
      </c>
      <c r="E35" s="908">
        <v>244.64</v>
      </c>
      <c r="F35" s="909">
        <v>12</v>
      </c>
      <c r="G35" s="908">
        <f>F35*E35</f>
        <v>2935.68</v>
      </c>
      <c r="H35" s="907">
        <f>G35</f>
        <v>2935.68</v>
      </c>
    </row>
    <row r="36" spans="1:8" ht="17.25">
      <c r="A36" s="237" t="s">
        <v>42</v>
      </c>
      <c r="B36" s="213"/>
      <c r="C36" s="927"/>
      <c r="D36" s="917"/>
      <c r="E36" s="913"/>
      <c r="F36" s="912"/>
      <c r="G36" s="939"/>
      <c r="H36" s="938"/>
    </row>
    <row r="37" spans="1:8" ht="17.25">
      <c r="A37" s="237"/>
      <c r="B37" s="910" t="s">
        <v>137</v>
      </c>
      <c r="C37" s="921" t="s">
        <v>138</v>
      </c>
      <c r="D37" s="916" t="s">
        <v>130</v>
      </c>
      <c r="E37" s="908">
        <v>233.33</v>
      </c>
      <c r="F37" s="909">
        <v>12</v>
      </c>
      <c r="G37" s="908">
        <f>F37*E37</f>
        <v>2799.96</v>
      </c>
      <c r="H37" s="907">
        <f>G37</f>
        <v>2799.96</v>
      </c>
    </row>
    <row r="38" spans="1:8" ht="17.25">
      <c r="A38" s="237" t="s">
        <v>43</v>
      </c>
      <c r="B38" s="213"/>
      <c r="C38" s="927"/>
      <c r="D38" s="917"/>
      <c r="E38" s="913"/>
      <c r="F38" s="912"/>
      <c r="G38" s="939"/>
      <c r="H38" s="938"/>
    </row>
    <row r="39" spans="1:8" ht="17.25">
      <c r="A39" s="237"/>
      <c r="B39" s="910" t="s">
        <v>139</v>
      </c>
      <c r="C39" s="921" t="s">
        <v>140</v>
      </c>
      <c r="D39" s="916" t="s">
        <v>130</v>
      </c>
      <c r="E39" s="908">
        <v>58.33</v>
      </c>
      <c r="F39" s="909">
        <v>12</v>
      </c>
      <c r="G39" s="908">
        <f>F39*E39</f>
        <v>699.96</v>
      </c>
      <c r="H39" s="907">
        <f>G39</f>
        <v>699.96</v>
      </c>
    </row>
    <row r="40" spans="1:8" ht="17.25">
      <c r="A40" s="237" t="s">
        <v>44</v>
      </c>
      <c r="B40" s="910"/>
      <c r="C40" s="921"/>
      <c r="D40" s="916"/>
      <c r="E40" s="908"/>
      <c r="F40" s="909"/>
      <c r="G40" s="908"/>
      <c r="H40" s="907"/>
    </row>
    <row r="41" spans="1:8" ht="17.25">
      <c r="A41" s="237"/>
      <c r="B41" s="910" t="s">
        <v>141</v>
      </c>
      <c r="C41" s="921" t="s">
        <v>142</v>
      </c>
      <c r="D41" s="916" t="s">
        <v>143</v>
      </c>
      <c r="E41" s="908">
        <v>586.11</v>
      </c>
      <c r="F41" s="909">
        <v>12</v>
      </c>
      <c r="G41" s="908">
        <f>F41*E41</f>
        <v>7033.32</v>
      </c>
      <c r="H41" s="908">
        <f>G41</f>
        <v>7033.32</v>
      </c>
    </row>
    <row r="42" spans="1:8" ht="17.25">
      <c r="A42" s="237"/>
      <c r="B42" s="910"/>
      <c r="C42" s="921"/>
      <c r="D42" s="916" t="s">
        <v>66</v>
      </c>
      <c r="E42" s="908"/>
      <c r="F42" s="909"/>
      <c r="G42" s="908"/>
      <c r="H42" s="907"/>
    </row>
    <row r="43" spans="1:8" ht="17.25">
      <c r="A43" s="237"/>
      <c r="B43" s="906" t="s">
        <v>45</v>
      </c>
      <c r="C43" s="905"/>
      <c r="D43" s="923"/>
      <c r="E43" s="215"/>
      <c r="F43" s="216"/>
      <c r="G43" s="215"/>
      <c r="H43" s="214">
        <f>SUM(H29:H41)</f>
        <v>68072.225999999995</v>
      </c>
    </row>
    <row r="44" spans="1:8" ht="17.25">
      <c r="A44" s="237"/>
      <c r="B44" s="915"/>
      <c r="C44" s="915"/>
      <c r="D44" s="932"/>
      <c r="E44" s="211"/>
      <c r="F44" s="212"/>
      <c r="G44" s="211"/>
      <c r="H44" s="210"/>
    </row>
    <row r="45" spans="1:8" ht="18.75">
      <c r="A45" s="248"/>
      <c r="B45" s="936"/>
      <c r="C45" s="936" t="s">
        <v>46</v>
      </c>
      <c r="D45" s="937"/>
      <c r="E45" s="897"/>
      <c r="F45" s="898"/>
      <c r="G45" s="897"/>
      <c r="H45" s="180">
        <f>H43+H25</f>
        <v>326054.08600000001</v>
      </c>
    </row>
    <row r="46" spans="1:8" ht="18.75">
      <c r="A46" s="248"/>
      <c r="B46" s="936"/>
      <c r="C46" s="936"/>
      <c r="D46" s="932"/>
      <c r="E46" s="211"/>
      <c r="F46" s="212"/>
      <c r="G46" s="211"/>
      <c r="H46" s="210"/>
    </row>
    <row r="47" spans="1:8" ht="17.25">
      <c r="A47" s="1191" t="s">
        <v>47</v>
      </c>
      <c r="B47" s="1192"/>
      <c r="C47" s="1192"/>
      <c r="D47" s="935"/>
      <c r="E47" s="244"/>
      <c r="F47" s="245"/>
      <c r="G47" s="244"/>
      <c r="H47" s="243"/>
    </row>
    <row r="48" spans="1:8" ht="17.25">
      <c r="A48" s="237" t="s">
        <v>144</v>
      </c>
      <c r="B48" s="213"/>
      <c r="C48" s="914"/>
      <c r="D48" s="917"/>
      <c r="E48" s="913"/>
      <c r="F48" s="912"/>
      <c r="G48" s="913"/>
      <c r="H48" s="219"/>
    </row>
    <row r="49" spans="1:9" ht="17.25">
      <c r="A49" s="237" t="s">
        <v>49</v>
      </c>
      <c r="B49" s="915"/>
      <c r="C49" s="914"/>
      <c r="D49" s="917"/>
      <c r="E49" s="913"/>
      <c r="F49" s="912"/>
      <c r="G49" s="913"/>
      <c r="H49" s="219"/>
    </row>
    <row r="50" spans="1:9" ht="17.25">
      <c r="A50" s="237"/>
      <c r="B50" s="910" t="s">
        <v>141</v>
      </c>
      <c r="C50" s="921" t="s">
        <v>145</v>
      </c>
      <c r="D50" s="916" t="s">
        <v>146</v>
      </c>
      <c r="E50" s="908">
        <v>350</v>
      </c>
      <c r="F50" s="909">
        <v>6</v>
      </c>
      <c r="G50" s="908">
        <f>F50*E50</f>
        <v>2100</v>
      </c>
      <c r="H50" s="907">
        <f>G50</f>
        <v>2100</v>
      </c>
    </row>
    <row r="51" spans="1:9" ht="17.25">
      <c r="A51" s="237" t="s">
        <v>50</v>
      </c>
      <c r="B51" s="213"/>
      <c r="C51" s="927"/>
      <c r="D51" s="917"/>
      <c r="E51" s="913"/>
      <c r="F51" s="912"/>
      <c r="G51" s="911"/>
      <c r="H51" s="230"/>
    </row>
    <row r="52" spans="1:9" ht="17.25">
      <c r="A52" s="237"/>
      <c r="B52" s="910" t="s">
        <v>147</v>
      </c>
      <c r="C52" s="921" t="s">
        <v>148</v>
      </c>
      <c r="D52" s="916" t="s">
        <v>149</v>
      </c>
      <c r="E52" s="908"/>
      <c r="F52" s="909"/>
      <c r="G52" s="908"/>
      <c r="H52" s="907">
        <v>2913.32</v>
      </c>
    </row>
    <row r="53" spans="1:9" ht="17.25">
      <c r="A53" s="237"/>
      <c r="B53" s="920" t="s">
        <v>150</v>
      </c>
      <c r="C53" s="927" t="s">
        <v>151</v>
      </c>
      <c r="D53" s="917" t="s">
        <v>152</v>
      </c>
      <c r="E53" s="913"/>
      <c r="F53" s="912"/>
      <c r="G53" s="911"/>
      <c r="H53" s="230">
        <v>1000</v>
      </c>
    </row>
    <row r="54" spans="1:9" ht="17.25">
      <c r="A54" s="237"/>
      <c r="B54" s="910" t="s">
        <v>153</v>
      </c>
      <c r="C54" s="921" t="s">
        <v>154</v>
      </c>
      <c r="D54" s="916" t="s">
        <v>155</v>
      </c>
      <c r="E54" s="908"/>
      <c r="F54" s="909"/>
      <c r="G54" s="908"/>
      <c r="H54" s="907">
        <v>3325</v>
      </c>
    </row>
    <row r="55" spans="1:9" ht="17.25">
      <c r="A55" s="237" t="s">
        <v>11</v>
      </c>
      <c r="B55" s="914"/>
      <c r="C55" s="927"/>
      <c r="D55" s="917"/>
      <c r="E55" s="913"/>
      <c r="F55" s="912"/>
      <c r="G55" s="911"/>
      <c r="H55" s="230"/>
    </row>
    <row r="56" spans="1:9" ht="17.25">
      <c r="A56" s="237"/>
      <c r="B56" s="910" t="s">
        <v>156</v>
      </c>
      <c r="C56" s="921" t="s">
        <v>157</v>
      </c>
      <c r="D56" s="916" t="s">
        <v>158</v>
      </c>
      <c r="E56" s="908"/>
      <c r="F56" s="909"/>
      <c r="G56" s="908">
        <f>300</f>
        <v>300</v>
      </c>
      <c r="H56" s="907">
        <f>G56*1</f>
        <v>300</v>
      </c>
      <c r="I56" s="165">
        <v>265.39999999999998</v>
      </c>
    </row>
    <row r="57" spans="1:9" ht="17.25">
      <c r="A57" s="237" t="s">
        <v>51</v>
      </c>
      <c r="B57" s="213"/>
      <c r="C57" s="927"/>
      <c r="D57" s="917"/>
      <c r="E57" s="913"/>
      <c r="F57" s="912"/>
      <c r="G57" s="911"/>
      <c r="H57" s="230"/>
    </row>
    <row r="58" spans="1:9" ht="17.25">
      <c r="A58" s="237"/>
      <c r="B58" s="910" t="s">
        <v>159</v>
      </c>
      <c r="C58" s="921" t="s">
        <v>160</v>
      </c>
      <c r="D58" s="916" t="s">
        <v>161</v>
      </c>
      <c r="E58" s="908">
        <v>50</v>
      </c>
      <c r="F58" s="909">
        <v>14</v>
      </c>
      <c r="G58" s="908">
        <f>F58*E58</f>
        <v>700</v>
      </c>
      <c r="H58" s="907">
        <f>G58</f>
        <v>700</v>
      </c>
    </row>
    <row r="59" spans="1:9" ht="17.25">
      <c r="A59" s="237" t="s">
        <v>52</v>
      </c>
      <c r="B59" s="213"/>
      <c r="C59" s="927"/>
      <c r="D59" s="917"/>
      <c r="E59" s="913"/>
      <c r="F59" s="912"/>
      <c r="G59" s="911"/>
      <c r="H59" s="230"/>
    </row>
    <row r="60" spans="1:9" ht="17.25">
      <c r="A60" s="237"/>
      <c r="B60" s="910" t="s">
        <v>162</v>
      </c>
      <c r="C60" s="921" t="s">
        <v>163</v>
      </c>
      <c r="D60" s="916" t="s">
        <v>164</v>
      </c>
      <c r="E60" s="908"/>
      <c r="F60" s="909"/>
      <c r="G60" s="908"/>
      <c r="H60" s="907">
        <f>14000</f>
        <v>14000</v>
      </c>
    </row>
    <row r="61" spans="1:9" ht="17.25">
      <c r="A61" s="237" t="s">
        <v>53</v>
      </c>
      <c r="B61" s="910"/>
      <c r="C61" s="921"/>
      <c r="D61" s="916"/>
      <c r="E61" s="908"/>
      <c r="F61" s="909"/>
      <c r="G61" s="908"/>
      <c r="H61" s="907"/>
    </row>
    <row r="62" spans="1:9" ht="17.25">
      <c r="A62" s="237"/>
      <c r="B62" s="910" t="s">
        <v>165</v>
      </c>
      <c r="C62" s="921" t="s">
        <v>166</v>
      </c>
      <c r="D62" s="916" t="s">
        <v>164</v>
      </c>
      <c r="E62" s="908"/>
      <c r="F62" s="909"/>
      <c r="G62" s="908"/>
      <c r="H62" s="907">
        <v>9000</v>
      </c>
    </row>
    <row r="63" spans="1:9" ht="17.25">
      <c r="A63" s="934"/>
      <c r="B63" s="920"/>
      <c r="C63" s="933"/>
      <c r="D63" s="919"/>
      <c r="E63" s="911"/>
      <c r="F63" s="918"/>
      <c r="G63" s="911"/>
      <c r="H63" s="230"/>
    </row>
    <row r="64" spans="1:9" ht="17.25">
      <c r="A64" s="237"/>
      <c r="B64" s="906" t="s">
        <v>167</v>
      </c>
      <c r="C64" s="905"/>
      <c r="D64" s="923"/>
      <c r="E64" s="215"/>
      <c r="F64" s="216"/>
      <c r="G64" s="215"/>
      <c r="H64" s="214">
        <f>SUM(H50:H62)</f>
        <v>33338.32</v>
      </c>
    </row>
    <row r="65" spans="1:10" ht="17.25">
      <c r="A65" s="237"/>
      <c r="B65" s="915"/>
      <c r="C65" s="915"/>
      <c r="D65" s="932"/>
      <c r="E65" s="211"/>
      <c r="F65" s="212"/>
      <c r="G65" s="211"/>
      <c r="H65" s="210"/>
    </row>
    <row r="66" spans="1:10" ht="17.25">
      <c r="A66" s="237" t="s">
        <v>58</v>
      </c>
      <c r="B66" s="213"/>
      <c r="C66" s="914"/>
      <c r="D66" s="917"/>
      <c r="E66" s="913"/>
      <c r="F66" s="912"/>
      <c r="G66" s="913"/>
      <c r="H66" s="219"/>
    </row>
    <row r="67" spans="1:10" ht="17.25">
      <c r="A67" s="237" t="s">
        <v>59</v>
      </c>
      <c r="B67" s="213"/>
      <c r="C67" s="914"/>
      <c r="D67" s="917"/>
      <c r="E67" s="913"/>
      <c r="F67" s="912"/>
      <c r="G67" s="913"/>
      <c r="H67" s="219"/>
    </row>
    <row r="68" spans="1:10" ht="17.25">
      <c r="A68" s="237"/>
      <c r="B68" s="910" t="s">
        <v>168</v>
      </c>
      <c r="C68" s="921" t="s">
        <v>169</v>
      </c>
      <c r="D68" s="916" t="s">
        <v>170</v>
      </c>
      <c r="E68" s="908"/>
      <c r="F68" s="909"/>
      <c r="G68" s="908"/>
      <c r="H68" s="907">
        <v>650</v>
      </c>
      <c r="I68" s="165">
        <v>50</v>
      </c>
      <c r="J68" s="165" t="s">
        <v>1788</v>
      </c>
    </row>
    <row r="69" spans="1:10" ht="17.25">
      <c r="A69" s="237"/>
      <c r="B69" s="920" t="s">
        <v>171</v>
      </c>
      <c r="C69" s="927" t="s">
        <v>172</v>
      </c>
      <c r="D69" s="917" t="s">
        <v>173</v>
      </c>
      <c r="E69" s="913"/>
      <c r="F69" s="912"/>
      <c r="G69" s="911"/>
      <c r="H69" s="219">
        <v>9760.7999999999993</v>
      </c>
    </row>
    <row r="70" spans="1:10" ht="17.25">
      <c r="A70" s="237"/>
      <c r="B70" s="910" t="s">
        <v>174</v>
      </c>
      <c r="C70" s="921" t="s">
        <v>175</v>
      </c>
      <c r="D70" s="916" t="s">
        <v>173</v>
      </c>
      <c r="E70" s="908"/>
      <c r="F70" s="909"/>
      <c r="G70" s="908"/>
      <c r="H70" s="907">
        <v>9760.7999999999993</v>
      </c>
    </row>
    <row r="71" spans="1:10" ht="17.25">
      <c r="A71" s="237"/>
      <c r="B71" s="920" t="s">
        <v>176</v>
      </c>
      <c r="C71" s="927" t="s">
        <v>177</v>
      </c>
      <c r="D71" s="917" t="s">
        <v>173</v>
      </c>
      <c r="E71" s="913"/>
      <c r="F71" s="912"/>
      <c r="G71" s="911"/>
      <c r="H71" s="219">
        <v>9760.7999999999993</v>
      </c>
    </row>
    <row r="72" spans="1:10" ht="17.25">
      <c r="A72" s="237"/>
      <c r="B72" s="910"/>
      <c r="C72" s="921"/>
      <c r="D72" s="916"/>
      <c r="E72" s="908"/>
      <c r="F72" s="909"/>
      <c r="G72" s="908"/>
      <c r="H72" s="907"/>
    </row>
    <row r="73" spans="1:10" ht="17.25">
      <c r="A73" s="237" t="s">
        <v>60</v>
      </c>
      <c r="B73" s="914"/>
      <c r="C73" s="927"/>
      <c r="D73" s="917"/>
      <c r="E73" s="913"/>
      <c r="F73" s="912"/>
      <c r="G73" s="911"/>
      <c r="H73" s="219"/>
    </row>
    <row r="74" spans="1:10" ht="17.25">
      <c r="A74" s="237"/>
      <c r="B74" s="910" t="s">
        <v>178</v>
      </c>
      <c r="C74" s="921" t="s">
        <v>179</v>
      </c>
      <c r="D74" s="916" t="s">
        <v>180</v>
      </c>
      <c r="E74" s="908"/>
      <c r="F74" s="909"/>
      <c r="G74" s="908"/>
      <c r="H74" s="907">
        <v>696.32</v>
      </c>
    </row>
    <row r="75" spans="1:10" ht="17.25">
      <c r="A75" s="237" t="s">
        <v>61</v>
      </c>
      <c r="B75" s="914"/>
      <c r="C75" s="927"/>
      <c r="D75" s="917"/>
      <c r="E75" s="913"/>
      <c r="F75" s="912"/>
      <c r="G75" s="911"/>
      <c r="H75" s="219"/>
    </row>
    <row r="76" spans="1:10" ht="17.25">
      <c r="A76" s="237"/>
      <c r="B76" s="910" t="s">
        <v>181</v>
      </c>
      <c r="C76" s="921" t="s">
        <v>182</v>
      </c>
      <c r="D76" s="916" t="s">
        <v>180</v>
      </c>
      <c r="E76" s="908"/>
      <c r="F76" s="909"/>
      <c r="G76" s="908"/>
      <c r="H76" s="907">
        <v>1112.6300000000001</v>
      </c>
    </row>
    <row r="77" spans="1:10" ht="17.25">
      <c r="A77" s="237" t="s">
        <v>62</v>
      </c>
      <c r="B77" s="213"/>
      <c r="C77" s="213"/>
      <c r="D77" s="917"/>
      <c r="E77" s="913"/>
      <c r="F77" s="912"/>
      <c r="G77" s="911"/>
      <c r="H77" s="219"/>
    </row>
    <row r="78" spans="1:10" ht="17.25">
      <c r="A78" s="237"/>
      <c r="B78" s="910" t="s">
        <v>183</v>
      </c>
      <c r="C78" s="921" t="s">
        <v>184</v>
      </c>
      <c r="D78" s="916" t="s">
        <v>185</v>
      </c>
      <c r="E78" s="908"/>
      <c r="F78" s="909"/>
      <c r="G78" s="908"/>
      <c r="H78" s="907">
        <v>6256.98</v>
      </c>
    </row>
    <row r="79" spans="1:10" ht="17.25">
      <c r="A79" s="237"/>
      <c r="B79" s="910" t="s">
        <v>186</v>
      </c>
      <c r="C79" s="921" t="s">
        <v>187</v>
      </c>
      <c r="D79" s="916" t="s">
        <v>188</v>
      </c>
      <c r="E79" s="908"/>
      <c r="F79" s="909"/>
      <c r="G79" s="908"/>
      <c r="H79" s="907">
        <v>1300</v>
      </c>
    </row>
    <row r="80" spans="1:10" ht="17.25">
      <c r="A80" s="237"/>
      <c r="B80" s="910" t="s">
        <v>189</v>
      </c>
      <c r="C80" s="921" t="s">
        <v>22</v>
      </c>
      <c r="D80" s="916" t="s">
        <v>188</v>
      </c>
      <c r="E80" s="908"/>
      <c r="F80" s="909"/>
      <c r="G80" s="908"/>
      <c r="H80" s="907">
        <v>1300</v>
      </c>
    </row>
    <row r="81" spans="1:8" ht="17.25">
      <c r="A81" s="237"/>
      <c r="B81" s="920" t="s">
        <v>190</v>
      </c>
      <c r="C81" s="914" t="s">
        <v>191</v>
      </c>
      <c r="D81" s="917" t="s">
        <v>192</v>
      </c>
      <c r="E81" s="913">
        <v>610.04999999999995</v>
      </c>
      <c r="F81" s="912">
        <v>3</v>
      </c>
      <c r="G81" s="911">
        <f>F81*E81</f>
        <v>1830.1499999999999</v>
      </c>
      <c r="H81" s="219">
        <f>G81</f>
        <v>1830.1499999999999</v>
      </c>
    </row>
    <row r="82" spans="1:8" ht="17.25">
      <c r="A82" s="237"/>
      <c r="B82" s="931"/>
      <c r="C82" s="931"/>
      <c r="D82" s="930"/>
      <c r="E82" s="928"/>
      <c r="F82" s="929"/>
      <c r="G82" s="928"/>
      <c r="H82" s="225"/>
    </row>
    <row r="83" spans="1:8" ht="17.25">
      <c r="A83" s="237"/>
      <c r="B83" s="906" t="s">
        <v>63</v>
      </c>
      <c r="C83" s="905"/>
      <c r="D83" s="923"/>
      <c r="E83" s="215"/>
      <c r="F83" s="216"/>
      <c r="G83" s="215"/>
      <c r="H83" s="214">
        <f>SUM(H68:H81)</f>
        <v>42428.480000000003</v>
      </c>
    </row>
    <row r="84" spans="1:8" ht="17.25">
      <c r="A84" s="237"/>
      <c r="B84" s="914"/>
      <c r="C84" s="914"/>
      <c r="D84" s="917"/>
      <c r="E84" s="913"/>
      <c r="F84" s="912"/>
      <c r="G84" s="913"/>
      <c r="H84" s="219"/>
    </row>
    <row r="85" spans="1:8" ht="17.25">
      <c r="A85" s="237" t="s">
        <v>64</v>
      </c>
      <c r="B85" s="213"/>
      <c r="C85" s="213"/>
      <c r="D85" s="917"/>
      <c r="E85" s="913"/>
      <c r="F85" s="912"/>
      <c r="G85" s="913"/>
      <c r="H85" s="219"/>
    </row>
    <row r="86" spans="1:8" ht="17.25">
      <c r="A86" s="237" t="s">
        <v>65</v>
      </c>
      <c r="B86" s="213"/>
      <c r="C86" s="914"/>
      <c r="D86" s="917"/>
      <c r="E86" s="913"/>
      <c r="F86" s="912"/>
      <c r="G86" s="913"/>
      <c r="H86" s="219"/>
    </row>
    <row r="87" spans="1:8" ht="17.25">
      <c r="A87" s="237"/>
      <c r="B87" s="910" t="s">
        <v>193</v>
      </c>
      <c r="C87" s="921" t="s">
        <v>194</v>
      </c>
      <c r="D87" s="916" t="s">
        <v>195</v>
      </c>
      <c r="E87" s="908">
        <v>1500</v>
      </c>
      <c r="F87" s="909">
        <v>12</v>
      </c>
      <c r="G87" s="908">
        <f>F87*E87</f>
        <v>18000</v>
      </c>
      <c r="H87" s="907">
        <f>G87*1.13</f>
        <v>20339.999999999996</v>
      </c>
    </row>
    <row r="88" spans="1:8" ht="17.25">
      <c r="A88" s="237"/>
      <c r="B88" s="920" t="s">
        <v>196</v>
      </c>
      <c r="C88" s="927" t="s">
        <v>197</v>
      </c>
      <c r="D88" s="917" t="s">
        <v>198</v>
      </c>
      <c r="E88" s="913"/>
      <c r="F88" s="912"/>
      <c r="G88" s="911"/>
      <c r="H88" s="219">
        <v>3500</v>
      </c>
    </row>
    <row r="89" spans="1:8" ht="17.25">
      <c r="A89" s="237"/>
      <c r="B89" s="910"/>
      <c r="C89" s="921"/>
      <c r="D89" s="916"/>
      <c r="E89" s="908"/>
      <c r="F89" s="909"/>
      <c r="G89" s="908"/>
      <c r="H89" s="907"/>
    </row>
    <row r="90" spans="1:8" ht="17.25">
      <c r="A90" s="237" t="s">
        <v>199</v>
      </c>
      <c r="B90" s="213"/>
      <c r="C90" s="213"/>
      <c r="D90" s="917"/>
      <c r="E90" s="913"/>
      <c r="F90" s="912"/>
      <c r="G90" s="911"/>
      <c r="H90" s="219"/>
    </row>
    <row r="91" spans="1:8" ht="17.25">
      <c r="A91" s="237"/>
      <c r="B91" s="910" t="s">
        <v>200</v>
      </c>
      <c r="C91" s="910" t="s">
        <v>201</v>
      </c>
      <c r="D91" s="916" t="s">
        <v>202</v>
      </c>
      <c r="E91" s="908"/>
      <c r="F91" s="909"/>
      <c r="G91" s="908"/>
      <c r="H91" s="907">
        <v>54301.98</v>
      </c>
    </row>
    <row r="92" spans="1:8" ht="17.25">
      <c r="A92" s="237"/>
      <c r="B92" s="920" t="s">
        <v>203</v>
      </c>
      <c r="C92" s="914" t="s">
        <v>201</v>
      </c>
      <c r="D92" s="917" t="s">
        <v>204</v>
      </c>
      <c r="E92" s="913"/>
      <c r="F92" s="912"/>
      <c r="G92" s="911"/>
      <c r="H92" s="219">
        <v>3708.83</v>
      </c>
    </row>
    <row r="93" spans="1:8" ht="17.25">
      <c r="A93" s="237"/>
      <c r="B93" s="910" t="s">
        <v>205</v>
      </c>
      <c r="C93" s="910" t="s">
        <v>206</v>
      </c>
      <c r="D93" s="916" t="s">
        <v>207</v>
      </c>
      <c r="E93" s="908"/>
      <c r="F93" s="909"/>
      <c r="G93" s="908"/>
      <c r="H93" s="907">
        <v>1500</v>
      </c>
    </row>
    <row r="94" spans="1:8" ht="17.25">
      <c r="A94" s="237" t="s">
        <v>68</v>
      </c>
      <c r="B94" s="914"/>
      <c r="C94" s="914"/>
      <c r="D94" s="917"/>
      <c r="E94" s="913"/>
      <c r="F94" s="912"/>
      <c r="G94" s="911"/>
      <c r="H94" s="219"/>
    </row>
    <row r="95" spans="1:8" ht="17.25">
      <c r="A95" s="237"/>
      <c r="B95" s="914" t="s">
        <v>208</v>
      </c>
      <c r="C95" s="914" t="s">
        <v>209</v>
      </c>
      <c r="D95" s="917" t="s">
        <v>210</v>
      </c>
      <c r="E95" s="913">
        <v>141.59</v>
      </c>
      <c r="F95" s="912">
        <v>12</v>
      </c>
      <c r="G95" s="911">
        <f>F95*E95</f>
        <v>1699.08</v>
      </c>
      <c r="H95" s="230">
        <f>G95*1.13</f>
        <v>1919.9603999999997</v>
      </c>
    </row>
    <row r="96" spans="1:8" ht="17.25">
      <c r="A96" s="924"/>
      <c r="B96" s="910" t="s">
        <v>211</v>
      </c>
      <c r="C96" s="910" t="s">
        <v>212</v>
      </c>
      <c r="D96" s="916" t="s">
        <v>213</v>
      </c>
      <c r="E96" s="908"/>
      <c r="F96" s="909"/>
      <c r="G96" s="908"/>
      <c r="H96" s="907">
        <v>20280</v>
      </c>
    </row>
    <row r="97" spans="1:8" ht="17.25">
      <c r="A97" s="237" t="s">
        <v>69</v>
      </c>
      <c r="B97" s="213"/>
      <c r="C97" s="213"/>
      <c r="D97" s="917"/>
      <c r="E97" s="913"/>
      <c r="F97" s="912"/>
      <c r="G97" s="911"/>
      <c r="H97" s="219"/>
    </row>
    <row r="98" spans="1:8" ht="17.25">
      <c r="A98" s="924"/>
      <c r="B98" s="910" t="s">
        <v>214</v>
      </c>
      <c r="C98" s="910" t="s">
        <v>215</v>
      </c>
      <c r="D98" s="916" t="s">
        <v>216</v>
      </c>
      <c r="E98" s="908">
        <v>384.46</v>
      </c>
      <c r="F98" s="909">
        <v>12</v>
      </c>
      <c r="G98" s="908">
        <f>F98*E98</f>
        <v>4613.5199999999995</v>
      </c>
      <c r="H98" s="907">
        <f>G98</f>
        <v>4613.5199999999995</v>
      </c>
    </row>
    <row r="99" spans="1:8" ht="17.25">
      <c r="A99" s="924"/>
      <c r="B99" s="914" t="s">
        <v>217</v>
      </c>
      <c r="C99" s="914" t="s">
        <v>215</v>
      </c>
      <c r="D99" s="917" t="s">
        <v>218</v>
      </c>
      <c r="E99" s="913">
        <v>30</v>
      </c>
      <c r="F99" s="912">
        <v>12</v>
      </c>
      <c r="G99" s="911">
        <f>F99*E99</f>
        <v>360</v>
      </c>
      <c r="H99" s="230">
        <f>G99</f>
        <v>360</v>
      </c>
    </row>
    <row r="100" spans="1:8" ht="17.25">
      <c r="A100" s="924"/>
      <c r="B100" s="910" t="s">
        <v>219</v>
      </c>
      <c r="C100" s="910" t="s">
        <v>220</v>
      </c>
      <c r="D100" s="916" t="s">
        <v>221</v>
      </c>
      <c r="E100" s="908">
        <v>25</v>
      </c>
      <c r="F100" s="909">
        <v>12</v>
      </c>
      <c r="G100" s="908">
        <f>F100*E100</f>
        <v>300</v>
      </c>
      <c r="H100" s="907">
        <f>G100</f>
        <v>300</v>
      </c>
    </row>
    <row r="101" spans="1:8" ht="17.25">
      <c r="A101" s="237" t="s">
        <v>222</v>
      </c>
      <c r="B101" s="914"/>
      <c r="C101" s="914"/>
      <c r="D101" s="917"/>
      <c r="E101" s="913"/>
      <c r="F101" s="912"/>
      <c r="G101" s="911"/>
      <c r="H101" s="219"/>
    </row>
    <row r="102" spans="1:8" ht="17.25">
      <c r="A102" s="924"/>
      <c r="B102" s="910" t="s">
        <v>223</v>
      </c>
      <c r="C102" s="910" t="s">
        <v>224</v>
      </c>
      <c r="D102" s="916" t="s">
        <v>225</v>
      </c>
      <c r="E102" s="908">
        <v>4000</v>
      </c>
      <c r="F102" s="909">
        <v>1</v>
      </c>
      <c r="G102" s="908">
        <f>E102</f>
        <v>4000</v>
      </c>
      <c r="H102" s="907">
        <f>G102</f>
        <v>4000</v>
      </c>
    </row>
    <row r="103" spans="1:8" ht="17.25">
      <c r="A103" s="924"/>
      <c r="B103" s="914" t="s">
        <v>226</v>
      </c>
      <c r="C103" s="914" t="s">
        <v>227</v>
      </c>
      <c r="D103" s="917" t="s">
        <v>228</v>
      </c>
      <c r="E103" s="913">
        <v>1400</v>
      </c>
      <c r="F103" s="912">
        <v>1</v>
      </c>
      <c r="G103" s="911">
        <v>1400</v>
      </c>
      <c r="H103" s="219">
        <v>1400</v>
      </c>
    </row>
    <row r="104" spans="1:8" ht="17.25">
      <c r="A104" s="924"/>
      <c r="B104" s="910"/>
      <c r="C104" s="910"/>
      <c r="D104" s="916"/>
      <c r="E104" s="908"/>
      <c r="F104" s="909"/>
      <c r="G104" s="908"/>
      <c r="H104" s="907"/>
    </row>
    <row r="105" spans="1:8" ht="17.25">
      <c r="A105" s="237" t="s">
        <v>71</v>
      </c>
      <c r="B105" s="914"/>
      <c r="C105" s="914"/>
      <c r="D105" s="917"/>
      <c r="E105" s="913"/>
      <c r="F105" s="912"/>
      <c r="G105" s="911"/>
      <c r="H105" s="219"/>
    </row>
    <row r="106" spans="1:8" ht="17.25">
      <c r="A106" s="237"/>
      <c r="B106" s="920" t="s">
        <v>229</v>
      </c>
      <c r="C106" s="914" t="s">
        <v>230</v>
      </c>
      <c r="D106" s="917" t="s">
        <v>231</v>
      </c>
      <c r="E106" s="913"/>
      <c r="F106" s="912"/>
      <c r="G106" s="911"/>
      <c r="H106" s="219">
        <v>1500</v>
      </c>
    </row>
    <row r="107" spans="1:8" ht="17.25">
      <c r="A107" s="924"/>
      <c r="B107" s="910" t="s">
        <v>232</v>
      </c>
      <c r="C107" s="910" t="s">
        <v>233</v>
      </c>
      <c r="D107" s="916" t="s">
        <v>234</v>
      </c>
      <c r="E107" s="926"/>
      <c r="F107" s="910"/>
      <c r="G107" s="908"/>
      <c r="H107" s="907">
        <v>1800</v>
      </c>
    </row>
    <row r="108" spans="1:8" ht="17.25">
      <c r="A108" s="237"/>
      <c r="B108" s="920" t="s">
        <v>235</v>
      </c>
      <c r="C108" s="914" t="s">
        <v>233</v>
      </c>
      <c r="D108" s="917" t="s">
        <v>236</v>
      </c>
      <c r="E108" s="925"/>
      <c r="F108" s="912"/>
      <c r="G108" s="911"/>
      <c r="H108" s="219">
        <v>200</v>
      </c>
    </row>
    <row r="109" spans="1:8" ht="17.25">
      <c r="A109" s="924"/>
      <c r="B109" s="910" t="s">
        <v>237</v>
      </c>
      <c r="C109" s="910" t="s">
        <v>238</v>
      </c>
      <c r="D109" s="916" t="s">
        <v>239</v>
      </c>
      <c r="E109" s="908"/>
      <c r="F109" s="909"/>
      <c r="G109" s="908"/>
      <c r="H109" s="907">
        <v>260</v>
      </c>
    </row>
    <row r="110" spans="1:8" ht="17.25">
      <c r="A110" s="237"/>
      <c r="B110" s="914"/>
      <c r="C110" s="914"/>
      <c r="D110" s="917"/>
      <c r="E110" s="913"/>
      <c r="F110" s="912"/>
      <c r="G110" s="911"/>
      <c r="H110" s="219"/>
    </row>
    <row r="111" spans="1:8" ht="17.25">
      <c r="A111" s="237"/>
      <c r="B111" s="910"/>
      <c r="C111" s="910"/>
      <c r="D111" s="916"/>
      <c r="E111" s="908"/>
      <c r="F111" s="909"/>
      <c r="G111" s="908"/>
      <c r="H111" s="907"/>
    </row>
    <row r="112" spans="1:8" ht="17.25">
      <c r="A112" s="237"/>
      <c r="B112" s="906" t="s">
        <v>72</v>
      </c>
      <c r="C112" s="905"/>
      <c r="D112" s="923"/>
      <c r="E112" s="215"/>
      <c r="F112" s="216"/>
      <c r="G112" s="922"/>
      <c r="H112" s="214">
        <f>SUM(H87:H111)</f>
        <v>119984.2904</v>
      </c>
    </row>
    <row r="113" spans="1:8" ht="17.25">
      <c r="A113" s="237"/>
      <c r="B113" s="914"/>
      <c r="C113" s="914"/>
      <c r="D113" s="917"/>
      <c r="E113" s="913"/>
      <c r="F113" s="912"/>
      <c r="G113" s="911"/>
      <c r="H113" s="219"/>
    </row>
    <row r="114" spans="1:8" ht="17.25">
      <c r="A114" s="237" t="s">
        <v>73</v>
      </c>
      <c r="B114" s="213"/>
      <c r="C114" s="914"/>
      <c r="D114" s="917"/>
      <c r="E114" s="913"/>
      <c r="F114" s="912"/>
      <c r="G114" s="911"/>
      <c r="H114" s="219"/>
    </row>
    <row r="115" spans="1:8" ht="17.25">
      <c r="A115" s="237" t="s">
        <v>74</v>
      </c>
      <c r="B115" s="915"/>
      <c r="C115" s="914"/>
      <c r="D115" s="917"/>
      <c r="E115" s="913"/>
      <c r="F115" s="912"/>
      <c r="G115" s="911"/>
      <c r="H115" s="219"/>
    </row>
    <row r="116" spans="1:8" ht="17.25">
      <c r="A116" s="237"/>
      <c r="B116" s="910" t="s">
        <v>240</v>
      </c>
      <c r="C116" s="921" t="s">
        <v>241</v>
      </c>
      <c r="D116" s="916" t="s">
        <v>242</v>
      </c>
      <c r="E116" s="908"/>
      <c r="F116" s="909"/>
      <c r="G116" s="908"/>
      <c r="H116" s="907">
        <v>0</v>
      </c>
    </row>
    <row r="117" spans="1:8" ht="17.25">
      <c r="A117" s="237" t="s">
        <v>75</v>
      </c>
      <c r="B117" s="914"/>
      <c r="C117" s="914"/>
      <c r="D117" s="917"/>
      <c r="E117" s="913"/>
      <c r="F117" s="912"/>
      <c r="G117" s="911"/>
      <c r="H117" s="219"/>
    </row>
    <row r="118" spans="1:8" ht="17.25">
      <c r="A118" s="237"/>
      <c r="B118" s="910" t="s">
        <v>243</v>
      </c>
      <c r="C118" s="910" t="s">
        <v>244</v>
      </c>
      <c r="D118" s="916" t="s">
        <v>245</v>
      </c>
      <c r="E118" s="908">
        <v>70</v>
      </c>
      <c r="F118" s="909">
        <v>12</v>
      </c>
      <c r="G118" s="908">
        <f>F118*E118</f>
        <v>840</v>
      </c>
      <c r="H118" s="907">
        <f>G118*1.13</f>
        <v>949.19999999999993</v>
      </c>
    </row>
    <row r="119" spans="1:8" ht="17.25">
      <c r="A119" s="237" t="s">
        <v>76</v>
      </c>
      <c r="B119" s="213"/>
      <c r="C119" s="914"/>
      <c r="D119" s="917"/>
      <c r="E119" s="913"/>
      <c r="F119" s="912"/>
      <c r="G119" s="911"/>
      <c r="H119" s="219"/>
    </row>
    <row r="120" spans="1:8" ht="17.25">
      <c r="A120" s="237"/>
      <c r="B120" s="910" t="s">
        <v>246</v>
      </c>
      <c r="C120" s="910" t="s">
        <v>247</v>
      </c>
      <c r="D120" s="916" t="s">
        <v>248</v>
      </c>
      <c r="E120" s="908"/>
      <c r="F120" s="909"/>
      <c r="G120" s="908"/>
      <c r="H120" s="907">
        <v>600</v>
      </c>
    </row>
    <row r="121" spans="1:8" ht="17.25">
      <c r="A121" s="237" t="s">
        <v>77</v>
      </c>
      <c r="B121" s="213"/>
      <c r="C121" s="914"/>
      <c r="D121" s="917"/>
      <c r="E121" s="913"/>
      <c r="F121" s="912"/>
      <c r="G121" s="911"/>
      <c r="H121" s="219"/>
    </row>
    <row r="122" spans="1:8" ht="17.25">
      <c r="A122" s="237"/>
      <c r="B122" s="910" t="s">
        <v>249</v>
      </c>
      <c r="C122" s="910" t="s">
        <v>250</v>
      </c>
      <c r="D122" s="916" t="s">
        <v>251</v>
      </c>
      <c r="E122" s="908"/>
      <c r="F122" s="909"/>
      <c r="G122" s="908"/>
      <c r="H122" s="907">
        <v>600</v>
      </c>
    </row>
    <row r="123" spans="1:8" ht="17.25">
      <c r="A123" s="237" t="s">
        <v>78</v>
      </c>
      <c r="B123" s="213"/>
      <c r="C123" s="914"/>
      <c r="D123" s="917"/>
      <c r="E123" s="913"/>
      <c r="F123" s="912"/>
      <c r="G123" s="911"/>
      <c r="H123" s="219"/>
    </row>
    <row r="124" spans="1:8" ht="17.25">
      <c r="A124" s="237"/>
      <c r="B124" s="920" t="s">
        <v>252</v>
      </c>
      <c r="C124" s="920" t="s">
        <v>253</v>
      </c>
      <c r="D124" s="919" t="s">
        <v>254</v>
      </c>
      <c r="E124" s="911"/>
      <c r="F124" s="918"/>
      <c r="G124" s="911"/>
      <c r="H124" s="230">
        <v>1000</v>
      </c>
    </row>
    <row r="125" spans="1:8" ht="17.25">
      <c r="A125" s="237" t="s">
        <v>79</v>
      </c>
      <c r="B125" s="915"/>
      <c r="C125" s="914"/>
      <c r="D125" s="917"/>
      <c r="E125" s="913"/>
      <c r="F125" s="912"/>
      <c r="G125" s="911"/>
      <c r="H125" s="219"/>
    </row>
    <row r="126" spans="1:8" ht="17.25">
      <c r="A126" s="237"/>
      <c r="B126" s="910" t="s">
        <v>255</v>
      </c>
      <c r="C126" s="910" t="s">
        <v>256</v>
      </c>
      <c r="D126" s="916" t="s">
        <v>257</v>
      </c>
      <c r="E126" s="908"/>
      <c r="F126" s="909"/>
      <c r="G126" s="908"/>
      <c r="H126" s="907">
        <v>1000</v>
      </c>
    </row>
    <row r="127" spans="1:8" ht="17.25">
      <c r="A127" s="237" t="s">
        <v>80</v>
      </c>
      <c r="B127" s="213"/>
      <c r="C127" s="914"/>
      <c r="D127" s="917"/>
      <c r="E127" s="913"/>
      <c r="F127" s="912"/>
      <c r="G127" s="911"/>
      <c r="H127" s="219"/>
    </row>
    <row r="128" spans="1:8" ht="17.25">
      <c r="A128" s="237"/>
      <c r="B128" s="910" t="s">
        <v>258</v>
      </c>
      <c r="C128" s="910" t="s">
        <v>259</v>
      </c>
      <c r="D128" s="916" t="s">
        <v>260</v>
      </c>
      <c r="E128" s="908"/>
      <c r="F128" s="909"/>
      <c r="G128" s="908"/>
      <c r="H128" s="907">
        <v>1000</v>
      </c>
    </row>
    <row r="129" spans="1:9" ht="17.25">
      <c r="A129" s="237" t="s">
        <v>261</v>
      </c>
      <c r="B129" s="213"/>
      <c r="C129" s="914"/>
      <c r="D129" s="917"/>
      <c r="E129" s="913"/>
      <c r="F129" s="912"/>
      <c r="G129" s="911"/>
      <c r="H129" s="219"/>
    </row>
    <row r="130" spans="1:9" ht="17.25">
      <c r="A130" s="237"/>
      <c r="B130" s="910" t="s">
        <v>262</v>
      </c>
      <c r="C130" s="910" t="s">
        <v>263</v>
      </c>
      <c r="D130" s="916" t="s">
        <v>264</v>
      </c>
      <c r="E130" s="908"/>
      <c r="F130" s="909"/>
      <c r="G130" s="908"/>
      <c r="H130" s="907">
        <v>1000</v>
      </c>
    </row>
    <row r="131" spans="1:9" ht="17.25">
      <c r="A131" s="237"/>
      <c r="B131" s="920" t="s">
        <v>265</v>
      </c>
      <c r="C131" s="920" t="s">
        <v>266</v>
      </c>
      <c r="D131" s="919" t="s">
        <v>267</v>
      </c>
      <c r="E131" s="911">
        <v>70</v>
      </c>
      <c r="F131" s="918">
        <v>5</v>
      </c>
      <c r="G131" s="911">
        <f>F131*E131</f>
        <v>350</v>
      </c>
      <c r="H131" s="230">
        <f>G131</f>
        <v>350</v>
      </c>
      <c r="I131" s="165">
        <v>325</v>
      </c>
    </row>
    <row r="132" spans="1:9" ht="17.25">
      <c r="A132" s="237"/>
      <c r="B132" s="910" t="s">
        <v>268</v>
      </c>
      <c r="C132" s="910" t="s">
        <v>269</v>
      </c>
      <c r="D132" s="916" t="s">
        <v>270</v>
      </c>
      <c r="E132" s="908">
        <v>70</v>
      </c>
      <c r="F132" s="909">
        <v>10</v>
      </c>
      <c r="G132" s="911">
        <f>F132*E132</f>
        <v>700</v>
      </c>
      <c r="H132" s="907">
        <v>700</v>
      </c>
    </row>
    <row r="133" spans="1:9" ht="17.25">
      <c r="A133" s="237" t="s">
        <v>271</v>
      </c>
      <c r="B133" s="213"/>
      <c r="C133" s="914"/>
      <c r="D133" s="917"/>
      <c r="E133" s="913"/>
      <c r="F133" s="912"/>
      <c r="G133" s="911"/>
      <c r="H133" s="219"/>
    </row>
    <row r="134" spans="1:9" ht="17.25">
      <c r="A134" s="237"/>
      <c r="B134" s="910" t="s">
        <v>272</v>
      </c>
      <c r="C134" s="910" t="s">
        <v>273</v>
      </c>
      <c r="D134" s="916" t="s">
        <v>274</v>
      </c>
      <c r="E134" s="908"/>
      <c r="F134" s="909"/>
      <c r="G134" s="908"/>
      <c r="H134" s="907">
        <v>15000</v>
      </c>
      <c r="I134" s="165">
        <v>2049.4</v>
      </c>
    </row>
    <row r="135" spans="1:9" ht="17.25">
      <c r="A135" s="237"/>
      <c r="B135" s="915"/>
      <c r="C135" s="914"/>
      <c r="D135" s="913"/>
      <c r="E135" s="913"/>
      <c r="F135" s="912"/>
      <c r="G135" s="911"/>
      <c r="H135" s="219"/>
    </row>
    <row r="136" spans="1:9" ht="17.25">
      <c r="A136" s="237"/>
      <c r="B136" s="910"/>
      <c r="C136" s="910"/>
      <c r="D136" s="908"/>
      <c r="E136" s="908"/>
      <c r="F136" s="909"/>
      <c r="G136" s="908"/>
      <c r="H136" s="907"/>
    </row>
    <row r="137" spans="1:9" ht="17.25">
      <c r="A137" s="237"/>
      <c r="B137" s="906" t="s">
        <v>84</v>
      </c>
      <c r="C137" s="905"/>
      <c r="D137" s="215"/>
      <c r="E137" s="215"/>
      <c r="F137" s="216"/>
      <c r="G137" s="215"/>
      <c r="H137" s="214">
        <f>SUM(H116:H136)</f>
        <v>22199.200000000001</v>
      </c>
    </row>
    <row r="138" spans="1:9" ht="17.25">
      <c r="A138" s="904"/>
      <c r="B138" s="903"/>
      <c r="C138" s="902"/>
      <c r="D138" s="211"/>
      <c r="E138" s="211"/>
      <c r="F138" s="212"/>
      <c r="G138" s="211"/>
      <c r="H138" s="210"/>
    </row>
    <row r="139" spans="1:9" ht="18.75">
      <c r="A139" s="901"/>
      <c r="B139" s="900"/>
      <c r="C139" s="899" t="s">
        <v>85</v>
      </c>
      <c r="D139" s="897"/>
      <c r="E139" s="897"/>
      <c r="F139" s="898"/>
      <c r="G139" s="897"/>
      <c r="H139" s="180">
        <f>SUM(H64+H83+H112+H137)</f>
        <v>217950.2904</v>
      </c>
    </row>
    <row r="140" spans="1:9" ht="18.75">
      <c r="A140" s="901"/>
      <c r="B140" s="900"/>
      <c r="C140" s="899"/>
      <c r="D140" s="897"/>
      <c r="E140" s="897"/>
      <c r="F140" s="898"/>
      <c r="G140" s="897"/>
      <c r="H140" s="180"/>
    </row>
    <row r="141" spans="1:9" ht="20.25">
      <c r="A141" s="1193" t="s">
        <v>86</v>
      </c>
      <c r="B141" s="1194"/>
      <c r="C141" s="1194"/>
      <c r="D141" s="178"/>
      <c r="E141" s="178"/>
      <c r="F141" s="179"/>
      <c r="G141" s="178"/>
      <c r="H141" s="177"/>
    </row>
    <row r="142" spans="1:9" ht="20.25">
      <c r="A142" s="894"/>
      <c r="B142" s="896" t="s">
        <v>87</v>
      </c>
      <c r="C142" s="896"/>
      <c r="D142" s="895"/>
      <c r="E142" s="895"/>
      <c r="F142" s="895"/>
      <c r="G142" s="895"/>
      <c r="H142" s="174">
        <f>H45</f>
        <v>326054.08600000001</v>
      </c>
    </row>
    <row r="143" spans="1:9" ht="20.25">
      <c r="A143" s="894"/>
      <c r="B143" s="893" t="s">
        <v>88</v>
      </c>
      <c r="C143" s="893"/>
      <c r="D143" s="892"/>
      <c r="E143" s="892"/>
      <c r="F143" s="892"/>
      <c r="G143" s="892"/>
      <c r="H143" s="170">
        <f>H139</f>
        <v>217950.2904</v>
      </c>
    </row>
    <row r="144" spans="1:9" ht="20.25">
      <c r="A144" s="891"/>
      <c r="B144" s="890" t="s">
        <v>89</v>
      </c>
      <c r="C144" s="890"/>
      <c r="D144" s="167"/>
      <c r="E144" s="167"/>
      <c r="F144" s="167"/>
      <c r="G144" s="167"/>
      <c r="H144" s="166">
        <f>H142-H143</f>
        <v>108103.79560000001</v>
      </c>
    </row>
  </sheetData>
  <mergeCells count="5">
    <mergeCell ref="A1:C1"/>
    <mergeCell ref="D1:E1"/>
    <mergeCell ref="A4:C4"/>
    <mergeCell ref="A47:C47"/>
    <mergeCell ref="A141:C14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="70" zoomScaleNormal="70" workbookViewId="0">
      <selection activeCell="I24" sqref="I24"/>
    </sheetView>
  </sheetViews>
  <sheetFormatPr defaultRowHeight="15"/>
  <cols>
    <col min="1" max="1" width="44.42578125" bestFit="1" customWidth="1"/>
    <col min="2" max="2" width="40.7109375" bestFit="1" customWidth="1"/>
    <col min="3" max="3" width="29.85546875" bestFit="1" customWidth="1"/>
    <col min="4" max="4" width="32.5703125" bestFit="1" customWidth="1"/>
    <col min="5" max="5" width="13.28515625" customWidth="1"/>
    <col min="6" max="6" width="10" bestFit="1" customWidth="1"/>
    <col min="7" max="7" width="14" customWidth="1"/>
    <col min="8" max="8" width="15.7109375" bestFit="1" customWidth="1"/>
    <col min="9" max="9" width="11.85546875" bestFit="1" customWidth="1"/>
    <col min="10" max="10" width="7.7109375" bestFit="1" customWidth="1"/>
  </cols>
  <sheetData>
    <row r="1" spans="1:12" ht="26.25">
      <c r="A1" s="1195" t="s">
        <v>275</v>
      </c>
      <c r="B1" s="1195"/>
      <c r="C1" s="1195"/>
      <c r="D1" s="1195"/>
      <c r="E1" s="1195"/>
      <c r="F1" s="1195"/>
      <c r="G1" s="1195"/>
      <c r="H1" s="1195"/>
      <c r="I1" s="1195"/>
      <c r="J1" s="1196"/>
    </row>
    <row r="2" spans="1:12" ht="16.5">
      <c r="A2" s="164"/>
      <c r="B2" s="163" t="s">
        <v>91</v>
      </c>
      <c r="C2" s="162" t="s">
        <v>92</v>
      </c>
      <c r="D2" s="161" t="s">
        <v>93</v>
      </c>
      <c r="E2" s="160" t="s">
        <v>94</v>
      </c>
      <c r="F2" s="159" t="s">
        <v>95</v>
      </c>
      <c r="G2" s="158" t="s">
        <v>96</v>
      </c>
      <c r="H2" s="158" t="s">
        <v>97</v>
      </c>
      <c r="I2" s="158" t="s">
        <v>276</v>
      </c>
      <c r="J2" s="157" t="s">
        <v>277</v>
      </c>
    </row>
    <row r="3" spans="1:12" ht="16.5">
      <c r="A3" s="156"/>
      <c r="B3" s="155"/>
      <c r="C3" s="154"/>
      <c r="D3" s="153"/>
      <c r="E3" s="151"/>
      <c r="F3" s="152"/>
      <c r="G3" s="151"/>
      <c r="H3" s="151"/>
      <c r="I3" s="151"/>
      <c r="J3" s="150"/>
    </row>
    <row r="4" spans="1:12" ht="16.5">
      <c r="A4" s="1197" t="s">
        <v>7</v>
      </c>
      <c r="B4" s="1198"/>
      <c r="C4" s="1198"/>
      <c r="D4" s="120"/>
      <c r="E4" s="120"/>
      <c r="F4" s="121"/>
      <c r="G4" s="120"/>
      <c r="H4" s="120"/>
      <c r="I4" s="120"/>
      <c r="J4" s="119"/>
    </row>
    <row r="5" spans="1:12" ht="16.5">
      <c r="A5" s="115" t="s">
        <v>278</v>
      </c>
      <c r="B5" s="114"/>
      <c r="C5" s="123"/>
      <c r="D5" s="148"/>
      <c r="E5" s="148"/>
      <c r="F5" s="149"/>
      <c r="G5" s="148"/>
      <c r="H5" s="148"/>
      <c r="I5" s="148"/>
      <c r="J5" s="147"/>
    </row>
    <row r="6" spans="1:12" ht="16.5">
      <c r="A6" s="115"/>
      <c r="B6" t="s">
        <v>279</v>
      </c>
      <c r="C6" t="s">
        <v>280</v>
      </c>
      <c r="D6" t="s">
        <v>281</v>
      </c>
      <c r="E6" s="138">
        <v>4000</v>
      </c>
      <c r="F6">
        <v>1</v>
      </c>
      <c r="G6" s="138">
        <f>E6*F6</f>
        <v>4000</v>
      </c>
      <c r="H6" s="138">
        <f>G6</f>
        <v>4000</v>
      </c>
      <c r="I6" s="135"/>
      <c r="J6" s="134"/>
    </row>
    <row r="7" spans="1:12" ht="16.5">
      <c r="A7" s="124"/>
      <c r="B7" s="137"/>
      <c r="C7" s="141"/>
      <c r="D7" s="135"/>
      <c r="E7" s="135"/>
      <c r="F7" s="136"/>
      <c r="G7" s="135"/>
      <c r="H7" s="135"/>
      <c r="I7" s="135"/>
      <c r="J7" s="134"/>
    </row>
    <row r="8" spans="1:12" ht="16.5">
      <c r="A8" s="124"/>
      <c r="B8" s="133" t="s">
        <v>282</v>
      </c>
      <c r="C8" s="146"/>
      <c r="D8" s="144"/>
      <c r="E8" s="144"/>
      <c r="F8" s="145"/>
      <c r="G8" s="144"/>
      <c r="H8" s="130">
        <f>SUM(H5:H6)</f>
        <v>4000</v>
      </c>
      <c r="I8" s="130">
        <f>SUM(I5:I6)</f>
        <v>0</v>
      </c>
      <c r="J8" s="129">
        <f>SUM(J5:J6)</f>
        <v>0</v>
      </c>
    </row>
    <row r="9" spans="1:12" ht="16.5">
      <c r="A9" s="115"/>
      <c r="B9" s="114"/>
      <c r="C9" s="114"/>
      <c r="D9" s="113"/>
      <c r="E9" s="113"/>
      <c r="F9" s="122"/>
      <c r="G9" s="113"/>
      <c r="H9" s="113"/>
      <c r="I9" s="113"/>
      <c r="J9" s="112"/>
    </row>
    <row r="10" spans="1:12" ht="16.5">
      <c r="A10" s="115"/>
      <c r="B10" s="114"/>
      <c r="C10" s="114" t="s">
        <v>46</v>
      </c>
      <c r="D10" s="113"/>
      <c r="E10" s="113"/>
      <c r="F10" s="122"/>
      <c r="G10" s="113"/>
      <c r="H10" s="113">
        <f>H8</f>
        <v>4000</v>
      </c>
      <c r="I10" s="113">
        <f>I8</f>
        <v>0</v>
      </c>
      <c r="J10" s="112">
        <f>J8</f>
        <v>0</v>
      </c>
    </row>
    <row r="11" spans="1:12" ht="16.5">
      <c r="A11" s="115"/>
      <c r="B11" s="114"/>
      <c r="C11" s="114"/>
      <c r="D11" s="113"/>
      <c r="E11" s="113"/>
      <c r="F11" s="122"/>
      <c r="G11" s="113"/>
      <c r="H11" s="113"/>
      <c r="I11" s="113"/>
      <c r="J11" s="112"/>
    </row>
    <row r="12" spans="1:12" ht="16.5">
      <c r="A12" s="1197" t="s">
        <v>47</v>
      </c>
      <c r="B12" s="1198"/>
      <c r="C12" s="1198"/>
      <c r="D12" s="120"/>
      <c r="E12" s="142"/>
      <c r="F12" s="143"/>
      <c r="G12" s="142"/>
      <c r="H12" s="142"/>
      <c r="I12" s="142"/>
      <c r="J12" s="119"/>
      <c r="L12" t="s">
        <v>66</v>
      </c>
    </row>
    <row r="13" spans="1:12" ht="16.5">
      <c r="A13" s="115" t="s">
        <v>283</v>
      </c>
      <c r="B13" s="114"/>
      <c r="C13" s="123"/>
      <c r="D13" s="126"/>
      <c r="E13" s="126"/>
      <c r="F13" s="127"/>
      <c r="G13" s="126"/>
      <c r="H13" s="126"/>
      <c r="I13" s="126"/>
      <c r="J13" s="125"/>
    </row>
    <row r="14" spans="1:12" ht="16.5">
      <c r="A14" s="124"/>
      <c r="B14" t="s">
        <v>284</v>
      </c>
      <c r="C14" t="s">
        <v>285</v>
      </c>
      <c r="D14" t="s">
        <v>286</v>
      </c>
      <c r="E14" s="138">
        <v>6</v>
      </c>
      <c r="F14">
        <v>300</v>
      </c>
      <c r="G14" s="138">
        <f>E14*F14</f>
        <v>1800</v>
      </c>
      <c r="H14" s="138">
        <f>G14</f>
        <v>1800</v>
      </c>
      <c r="I14" s="135"/>
      <c r="J14" s="134"/>
    </row>
    <row r="15" spans="1:12" ht="16.5">
      <c r="A15" s="124"/>
      <c r="B15" t="s">
        <v>287</v>
      </c>
      <c r="C15" t="s">
        <v>288</v>
      </c>
      <c r="D15" t="s">
        <v>289</v>
      </c>
      <c r="E15" s="138">
        <v>15</v>
      </c>
      <c r="F15">
        <v>10</v>
      </c>
      <c r="G15" s="138">
        <f>E15*F15</f>
        <v>150</v>
      </c>
      <c r="H15" s="138">
        <f>G15*1.13</f>
        <v>169.49999999999997</v>
      </c>
      <c r="I15" s="135"/>
      <c r="J15" s="134"/>
    </row>
    <row r="16" spans="1:12" ht="16.5">
      <c r="A16" s="124"/>
      <c r="B16" t="s">
        <v>290</v>
      </c>
      <c r="C16" t="s">
        <v>291</v>
      </c>
      <c r="D16" t="s">
        <v>292</v>
      </c>
      <c r="E16" s="138">
        <v>25</v>
      </c>
      <c r="F16">
        <v>24</v>
      </c>
      <c r="G16" s="138">
        <f>E16*F16</f>
        <v>600</v>
      </c>
      <c r="H16" s="138">
        <f>G16*1.13</f>
        <v>677.99999999999989</v>
      </c>
      <c r="I16" s="126"/>
      <c r="J16" s="125"/>
    </row>
    <row r="17" spans="1:10" ht="16.5">
      <c r="A17" s="124"/>
      <c r="B17" t="s">
        <v>293</v>
      </c>
      <c r="C17" t="s">
        <v>294</v>
      </c>
      <c r="D17" t="s">
        <v>292</v>
      </c>
      <c r="E17" s="138">
        <v>25</v>
      </c>
      <c r="F17">
        <v>32</v>
      </c>
      <c r="G17" s="138">
        <f>E17*F17</f>
        <v>800</v>
      </c>
      <c r="H17" s="138">
        <f>G17*1.33</f>
        <v>1064</v>
      </c>
      <c r="I17" s="126"/>
      <c r="J17" s="125"/>
    </row>
    <row r="18" spans="1:10" ht="16.5">
      <c r="A18" s="124"/>
      <c r="B18" s="137"/>
      <c r="C18" s="141"/>
      <c r="D18" s="135"/>
      <c r="E18" s="135"/>
      <c r="F18" s="136"/>
      <c r="G18" s="135"/>
      <c r="H18" s="135"/>
      <c r="I18" s="135"/>
      <c r="J18" s="134"/>
    </row>
    <row r="19" spans="1:10" ht="16.5">
      <c r="A19" s="124"/>
      <c r="B19" s="133" t="s">
        <v>295</v>
      </c>
      <c r="C19" s="140"/>
      <c r="D19" s="130"/>
      <c r="E19" s="130"/>
      <c r="F19" s="131"/>
      <c r="G19" s="130"/>
      <c r="H19" s="130">
        <f>SUM(H13:H16)</f>
        <v>2647.5</v>
      </c>
      <c r="I19" s="130">
        <f>SUM(I13:I16)</f>
        <v>0</v>
      </c>
      <c r="J19" s="129">
        <f>SUM(J13:J16)</f>
        <v>0</v>
      </c>
    </row>
    <row r="20" spans="1:10" ht="16.5">
      <c r="A20" s="115"/>
      <c r="B20" s="114"/>
      <c r="C20" s="114"/>
      <c r="D20" s="113"/>
      <c r="E20" s="113"/>
      <c r="F20" s="122"/>
      <c r="G20" s="113"/>
      <c r="H20" s="113"/>
      <c r="I20" s="113"/>
      <c r="J20" s="112"/>
    </row>
    <row r="21" spans="1:10" ht="16.5">
      <c r="A21" s="115" t="s">
        <v>296</v>
      </c>
      <c r="B21" s="114"/>
      <c r="C21" s="123"/>
      <c r="D21" s="126"/>
      <c r="E21" s="126"/>
      <c r="F21" s="127"/>
      <c r="G21" s="126"/>
      <c r="H21" s="126"/>
      <c r="I21" s="126"/>
      <c r="J21" s="125"/>
    </row>
    <row r="22" spans="1:10" ht="16.5">
      <c r="A22" s="139"/>
      <c r="B22" t="s">
        <v>297</v>
      </c>
      <c r="C22" t="s">
        <v>298</v>
      </c>
      <c r="D22" t="s">
        <v>299</v>
      </c>
      <c r="E22" s="138">
        <v>30</v>
      </c>
      <c r="F22">
        <v>16</v>
      </c>
      <c r="G22" s="138">
        <f>E22*F22</f>
        <v>480</v>
      </c>
      <c r="H22" s="138">
        <f>G22*1.13</f>
        <v>542.4</v>
      </c>
      <c r="I22" s="135"/>
      <c r="J22" s="134"/>
    </row>
    <row r="23" spans="1:10" ht="16.5">
      <c r="A23" s="139"/>
      <c r="B23" t="s">
        <v>300</v>
      </c>
      <c r="C23" t="s">
        <v>301</v>
      </c>
      <c r="D23" t="s">
        <v>302</v>
      </c>
      <c r="E23" s="138">
        <v>120</v>
      </c>
      <c r="F23">
        <v>16</v>
      </c>
      <c r="G23" s="138">
        <f>E23*F23</f>
        <v>1920</v>
      </c>
      <c r="H23" s="138">
        <f>G23</f>
        <v>1920</v>
      </c>
      <c r="I23" s="126">
        <v>640</v>
      </c>
      <c r="J23" s="125"/>
    </row>
    <row r="24" spans="1:10" ht="16.5">
      <c r="A24" s="139"/>
      <c r="B24" s="114" t="s">
        <v>303</v>
      </c>
      <c r="C24" t="s">
        <v>304</v>
      </c>
      <c r="D24" t="s">
        <v>305</v>
      </c>
      <c r="E24" s="138">
        <v>150</v>
      </c>
      <c r="F24">
        <v>16</v>
      </c>
      <c r="G24" s="138">
        <f>E24*F24</f>
        <v>2400</v>
      </c>
      <c r="H24" s="138">
        <f>G24</f>
        <v>2400</v>
      </c>
      <c r="I24" s="135"/>
      <c r="J24" s="134"/>
    </row>
    <row r="25" spans="1:10" ht="16.5">
      <c r="A25" s="139"/>
      <c r="B25" s="114" t="s">
        <v>306</v>
      </c>
      <c r="C25" t="s">
        <v>307</v>
      </c>
      <c r="D25" t="s">
        <v>308</v>
      </c>
      <c r="E25" s="138">
        <v>55</v>
      </c>
      <c r="F25">
        <v>24</v>
      </c>
      <c r="G25" s="138">
        <f>E25*F25</f>
        <v>1320</v>
      </c>
      <c r="H25" s="138">
        <f>G25*1.13</f>
        <v>1491.6</v>
      </c>
      <c r="I25" s="135"/>
      <c r="J25" s="134"/>
    </row>
    <row r="26" spans="1:10" ht="16.5">
      <c r="A26" s="139"/>
      <c r="B26" s="114" t="s">
        <v>309</v>
      </c>
      <c r="C26" t="s">
        <v>310</v>
      </c>
      <c r="D26" t="s">
        <v>311</v>
      </c>
      <c r="E26" s="138">
        <v>65</v>
      </c>
      <c r="F26">
        <v>32</v>
      </c>
      <c r="G26" s="138">
        <f>E26*F26</f>
        <v>2080</v>
      </c>
      <c r="H26" s="138">
        <f>G26*1.13</f>
        <v>2350.3999999999996</v>
      </c>
      <c r="I26" s="135"/>
      <c r="J26" s="134"/>
    </row>
    <row r="27" spans="1:10" ht="16.5">
      <c r="A27" s="124"/>
      <c r="B27" s="137"/>
      <c r="C27" s="137"/>
      <c r="D27" s="135"/>
      <c r="E27" s="135"/>
      <c r="F27" s="136"/>
      <c r="G27" s="135"/>
      <c r="H27" s="135"/>
      <c r="I27" s="135"/>
      <c r="J27" s="134"/>
    </row>
    <row r="28" spans="1:10" ht="16.5">
      <c r="A28" s="124"/>
      <c r="B28" s="133" t="s">
        <v>312</v>
      </c>
      <c r="C28" s="132"/>
      <c r="D28" s="130"/>
      <c r="E28" s="130"/>
      <c r="F28" s="131"/>
      <c r="G28" s="130"/>
      <c r="H28" s="130">
        <f>SUM(H22:H27)</f>
        <v>8704.4</v>
      </c>
      <c r="I28" s="130">
        <f>SUM(I22:I27)</f>
        <v>640</v>
      </c>
      <c r="J28" s="129">
        <f>SUM(J22:J27)</f>
        <v>0</v>
      </c>
    </row>
    <row r="29" spans="1:10" ht="16.5">
      <c r="A29" s="124"/>
      <c r="B29" s="123"/>
      <c r="C29" s="123"/>
      <c r="D29" s="126"/>
      <c r="E29" s="126"/>
      <c r="F29" s="127"/>
      <c r="G29" s="126"/>
      <c r="H29" s="126"/>
      <c r="I29" s="126"/>
      <c r="J29" s="125"/>
    </row>
    <row r="30" spans="1:10" ht="16.5">
      <c r="A30" s="115" t="s">
        <v>313</v>
      </c>
      <c r="B30" s="114"/>
      <c r="C30" s="123"/>
      <c r="D30" s="126"/>
      <c r="E30" s="126"/>
      <c r="F30" s="127"/>
      <c r="G30" s="126"/>
      <c r="H30" s="126"/>
      <c r="I30" s="126"/>
      <c r="J30" s="125"/>
    </row>
    <row r="31" spans="1:10" ht="16.5">
      <c r="A31" s="124"/>
      <c r="B31" t="s">
        <v>314</v>
      </c>
      <c r="C31" t="s">
        <v>315</v>
      </c>
      <c r="D31" t="s">
        <v>316</v>
      </c>
      <c r="E31">
        <v>0.4</v>
      </c>
      <c r="F31">
        <v>2848</v>
      </c>
      <c r="G31" s="138">
        <f>E31*F31</f>
        <v>1139.2</v>
      </c>
      <c r="H31" s="138">
        <f>G31</f>
        <v>1139.2</v>
      </c>
      <c r="I31" s="135"/>
      <c r="J31" s="134"/>
    </row>
    <row r="32" spans="1:10" ht="16.5">
      <c r="A32" s="124"/>
      <c r="B32" t="s">
        <v>317</v>
      </c>
      <c r="C32" t="s">
        <v>318</v>
      </c>
      <c r="D32" t="s">
        <v>319</v>
      </c>
      <c r="E32">
        <v>15</v>
      </c>
      <c r="F32">
        <v>10</v>
      </c>
      <c r="G32" s="138">
        <f>E32*F32</f>
        <v>150</v>
      </c>
      <c r="H32" s="138">
        <f>G32</f>
        <v>150</v>
      </c>
      <c r="I32" s="126"/>
      <c r="J32" s="125"/>
    </row>
    <row r="33" spans="1:10" ht="16.5">
      <c r="A33" s="124"/>
      <c r="I33" s="135"/>
      <c r="J33" s="134"/>
    </row>
    <row r="34" spans="1:10" ht="16.5">
      <c r="A34" s="124"/>
      <c r="B34" s="137"/>
      <c r="C34" s="137"/>
      <c r="D34" s="135"/>
      <c r="E34" s="135"/>
      <c r="F34" s="136"/>
      <c r="G34" s="135"/>
      <c r="H34" s="135"/>
      <c r="I34" s="135"/>
      <c r="J34" s="134"/>
    </row>
    <row r="35" spans="1:10" ht="16.5">
      <c r="A35" s="124"/>
      <c r="B35" s="133" t="s">
        <v>320</v>
      </c>
      <c r="C35" s="132"/>
      <c r="D35" s="130"/>
      <c r="E35" s="130"/>
      <c r="F35" s="131"/>
      <c r="G35" s="130"/>
      <c r="H35" s="130">
        <f>SUM(H31:H34)</f>
        <v>1289.2</v>
      </c>
      <c r="I35" s="130">
        <f>SUM(I31:I34)</f>
        <v>0</v>
      </c>
      <c r="J35" s="129">
        <f>SUM(J31:J34)</f>
        <v>0</v>
      </c>
    </row>
    <row r="36" spans="1:10" ht="16.5">
      <c r="A36" s="124"/>
      <c r="B36" s="123"/>
      <c r="C36" s="123"/>
      <c r="D36" s="126"/>
      <c r="E36" s="126"/>
      <c r="F36" s="127"/>
      <c r="G36" s="126"/>
      <c r="H36" s="126"/>
      <c r="I36" s="126"/>
      <c r="J36" s="125"/>
    </row>
    <row r="37" spans="1:10" ht="16.5">
      <c r="A37" s="115" t="s">
        <v>321</v>
      </c>
      <c r="B37" s="114"/>
      <c r="C37" s="123"/>
      <c r="D37" s="126"/>
      <c r="E37" s="126"/>
      <c r="F37" s="127"/>
      <c r="G37" s="126"/>
      <c r="H37" s="126"/>
      <c r="I37" s="126"/>
      <c r="J37" s="125"/>
    </row>
    <row r="38" spans="1:10" ht="16.5">
      <c r="A38" s="124"/>
      <c r="B38" t="s">
        <v>322</v>
      </c>
      <c r="C38" t="s">
        <v>323</v>
      </c>
      <c r="D38" t="s">
        <v>324</v>
      </c>
      <c r="E38" s="138">
        <v>150</v>
      </c>
      <c r="F38">
        <v>4</v>
      </c>
      <c r="G38" s="138">
        <f t="shared" ref="G38:G43" si="0">E38*F38</f>
        <v>600</v>
      </c>
      <c r="H38" s="138">
        <f>G38</f>
        <v>600</v>
      </c>
      <c r="I38" s="135">
        <v>827.82</v>
      </c>
      <c r="J38" s="134"/>
    </row>
    <row r="39" spans="1:10" ht="16.5">
      <c r="A39" s="124" t="s">
        <v>66</v>
      </c>
      <c r="B39" t="s">
        <v>325</v>
      </c>
      <c r="C39" t="s">
        <v>326</v>
      </c>
      <c r="D39" t="s">
        <v>327</v>
      </c>
      <c r="E39" s="138">
        <f>175.8+51.4</f>
        <v>227.20000000000002</v>
      </c>
      <c r="F39">
        <v>1</v>
      </c>
      <c r="G39" s="138">
        <f t="shared" si="0"/>
        <v>227.20000000000002</v>
      </c>
      <c r="H39" s="138">
        <f>G39*1.13</f>
        <v>256.73599999999999</v>
      </c>
      <c r="I39" s="126"/>
      <c r="J39" s="125"/>
    </row>
    <row r="40" spans="1:10" ht="16.5">
      <c r="A40" s="124"/>
      <c r="B40" t="s">
        <v>328</v>
      </c>
      <c r="C40" t="s">
        <v>329</v>
      </c>
      <c r="D40" t="s">
        <v>330</v>
      </c>
      <c r="E40" s="138">
        <v>150</v>
      </c>
      <c r="F40">
        <v>1</v>
      </c>
      <c r="G40" s="138">
        <f t="shared" si="0"/>
        <v>150</v>
      </c>
      <c r="H40" s="138">
        <f>G40*1.13</f>
        <v>169.49999999999997</v>
      </c>
      <c r="I40" s="135">
        <v>60</v>
      </c>
      <c r="J40" s="134"/>
    </row>
    <row r="41" spans="1:10" ht="16.5">
      <c r="A41" s="124"/>
      <c r="B41" t="s">
        <v>331</v>
      </c>
      <c r="C41" t="s">
        <v>332</v>
      </c>
      <c r="D41" t="s">
        <v>333</v>
      </c>
      <c r="E41" s="138">
        <f>851.51+28.25+20+20</f>
        <v>919.76</v>
      </c>
      <c r="F41">
        <v>1</v>
      </c>
      <c r="G41" s="138">
        <f t="shared" si="0"/>
        <v>919.76</v>
      </c>
      <c r="H41" s="138">
        <f>G41</f>
        <v>919.76</v>
      </c>
      <c r="I41" s="126"/>
      <c r="J41" s="125"/>
    </row>
    <row r="42" spans="1:10" ht="16.5">
      <c r="A42" s="115"/>
      <c r="B42" t="s">
        <v>334</v>
      </c>
      <c r="C42" t="s">
        <v>335</v>
      </c>
      <c r="D42" t="s">
        <v>336</v>
      </c>
      <c r="E42" s="138">
        <f>350+400+450+500</f>
        <v>1700</v>
      </c>
      <c r="F42">
        <v>1</v>
      </c>
      <c r="G42" s="138">
        <f t="shared" si="0"/>
        <v>1700</v>
      </c>
      <c r="H42" s="138">
        <f>G42</f>
        <v>1700</v>
      </c>
      <c r="I42" s="135"/>
      <c r="J42" s="134"/>
    </row>
    <row r="43" spans="1:10" ht="16.5">
      <c r="A43" s="115"/>
      <c r="B43" t="s">
        <v>337</v>
      </c>
      <c r="C43" t="s">
        <v>338</v>
      </c>
      <c r="D43" t="s">
        <v>339</v>
      </c>
      <c r="E43" s="138">
        <f>321.21+78.32</f>
        <v>399.53</v>
      </c>
      <c r="F43">
        <v>1</v>
      </c>
      <c r="G43" s="138">
        <f t="shared" si="0"/>
        <v>399.53</v>
      </c>
      <c r="H43" s="138">
        <f>G43</f>
        <v>399.53</v>
      </c>
      <c r="I43" s="126"/>
      <c r="J43" s="125"/>
    </row>
    <row r="44" spans="1:10" ht="16.5">
      <c r="A44" s="124"/>
      <c r="B44" s="137"/>
      <c r="C44" s="137"/>
      <c r="D44" s="135"/>
      <c r="E44" s="135"/>
      <c r="F44" s="136"/>
      <c r="G44" s="135"/>
      <c r="H44" s="135"/>
      <c r="I44" s="135"/>
      <c r="J44" s="134"/>
    </row>
    <row r="45" spans="1:10" ht="16.5">
      <c r="A45" s="124"/>
      <c r="B45" s="133" t="s">
        <v>340</v>
      </c>
      <c r="C45" s="132"/>
      <c r="D45" s="130"/>
      <c r="E45" s="130"/>
      <c r="F45" s="131"/>
      <c r="G45" s="130"/>
      <c r="H45" s="130">
        <f>SUM(H38:H44)</f>
        <v>4045.5259999999998</v>
      </c>
      <c r="I45" s="130">
        <f>SUM(I38:I44)</f>
        <v>887.82</v>
      </c>
      <c r="J45" s="129">
        <f>SUM(J38:J44)</f>
        <v>0</v>
      </c>
    </row>
    <row r="46" spans="1:10" ht="16.5">
      <c r="A46" s="124"/>
      <c r="B46" s="123"/>
      <c r="C46" s="114"/>
      <c r="D46" s="113"/>
      <c r="E46" s="113"/>
      <c r="F46" s="122"/>
      <c r="G46" s="113"/>
      <c r="H46" s="113"/>
      <c r="I46" s="113"/>
      <c r="J46" s="112"/>
    </row>
    <row r="47" spans="1:10" ht="16.5">
      <c r="A47" s="124"/>
      <c r="B47" s="123"/>
      <c r="C47" s="128"/>
      <c r="D47" s="126"/>
      <c r="E47" s="126"/>
      <c r="F47" s="127"/>
      <c r="G47" s="126"/>
      <c r="H47" s="126"/>
      <c r="I47" s="126"/>
      <c r="J47" s="125"/>
    </row>
    <row r="48" spans="1:10" ht="16.5">
      <c r="A48" s="124"/>
      <c r="B48" s="123"/>
      <c r="C48" s="114" t="s">
        <v>85</v>
      </c>
      <c r="D48" s="113"/>
      <c r="E48" s="113"/>
      <c r="F48" s="122"/>
      <c r="G48" s="113"/>
      <c r="H48" s="113">
        <f>SUM(H45+H35+H28+H19)</f>
        <v>16686.626</v>
      </c>
      <c r="I48" s="113">
        <f>SUM(I45+I35+I28+I19)</f>
        <v>1527.8200000000002</v>
      </c>
      <c r="J48" s="112">
        <f>SUM(J45+J35+J28+J19)</f>
        <v>0</v>
      </c>
    </row>
    <row r="49" spans="1:10" ht="16.5">
      <c r="A49" s="124"/>
      <c r="B49" s="123"/>
      <c r="C49" s="114"/>
      <c r="D49" s="113"/>
      <c r="E49" s="113"/>
      <c r="F49" s="122"/>
      <c r="G49" s="113"/>
      <c r="H49" s="113"/>
      <c r="I49" s="113"/>
      <c r="J49" s="112"/>
    </row>
    <row r="50" spans="1:10" ht="16.5">
      <c r="A50" s="1197" t="s">
        <v>86</v>
      </c>
      <c r="B50" s="1198"/>
      <c r="C50" s="1198"/>
      <c r="D50" s="120"/>
      <c r="E50" s="120"/>
      <c r="F50" s="121"/>
      <c r="G50" s="120"/>
      <c r="H50" s="120"/>
      <c r="I50" s="120"/>
      <c r="J50" s="119"/>
    </row>
    <row r="51" spans="1:10" ht="16.5">
      <c r="A51" s="115"/>
      <c r="B51" s="118" t="s">
        <v>87</v>
      </c>
      <c r="C51" s="118"/>
      <c r="D51" s="117"/>
      <c r="E51" s="117"/>
      <c r="F51" s="117"/>
      <c r="G51" s="117"/>
      <c r="H51" s="117">
        <f>H10</f>
        <v>4000</v>
      </c>
      <c r="I51" s="117">
        <f>I10</f>
        <v>0</v>
      </c>
      <c r="J51" s="116">
        <f>J10</f>
        <v>0</v>
      </c>
    </row>
    <row r="52" spans="1:10" ht="16.5">
      <c r="A52" s="115"/>
      <c r="B52" s="114" t="s">
        <v>88</v>
      </c>
      <c r="C52" s="114"/>
      <c r="D52" s="113"/>
      <c r="E52" s="113"/>
      <c r="F52" s="113"/>
      <c r="G52" s="113"/>
      <c r="H52" s="113">
        <f>H48</f>
        <v>16686.626</v>
      </c>
      <c r="I52" s="113">
        <f>I48</f>
        <v>1527.8200000000002</v>
      </c>
      <c r="J52" s="112">
        <f>J48</f>
        <v>0</v>
      </c>
    </row>
    <row r="53" spans="1:10" ht="16.5">
      <c r="A53" s="111"/>
      <c r="B53" s="110" t="s">
        <v>89</v>
      </c>
      <c r="C53" s="110"/>
      <c r="D53" s="109"/>
      <c r="E53" s="109"/>
      <c r="F53" s="109"/>
      <c r="G53" s="109"/>
      <c r="H53" s="109">
        <f>H51-H52</f>
        <v>-12686.626</v>
      </c>
      <c r="I53" s="109">
        <f>I51-I52</f>
        <v>-1527.8200000000002</v>
      </c>
      <c r="J53" s="108">
        <f>J51-J52</f>
        <v>0</v>
      </c>
    </row>
  </sheetData>
  <mergeCells count="4">
    <mergeCell ref="A1:J1"/>
    <mergeCell ref="A4:C4"/>
    <mergeCell ref="A12:C12"/>
    <mergeCell ref="A50:C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70" zoomScaleNormal="70" workbookViewId="0">
      <selection activeCell="H17" sqref="H17"/>
    </sheetView>
  </sheetViews>
  <sheetFormatPr defaultColWidth="12.28515625" defaultRowHeight="15.75"/>
  <cols>
    <col min="1" max="2" width="12.28515625" style="165"/>
    <col min="3" max="3" width="27.7109375" style="165" customWidth="1"/>
    <col min="4" max="4" width="34" style="165" customWidth="1"/>
    <col min="5" max="7" width="12.28515625" style="165"/>
    <col min="8" max="8" width="17.42578125" style="165" customWidth="1"/>
    <col min="9" max="16384" width="12.28515625" style="165"/>
  </cols>
  <sheetData>
    <row r="1" spans="1:10" ht="26.25">
      <c r="A1" s="1199" t="s">
        <v>341</v>
      </c>
      <c r="B1" s="1199"/>
      <c r="C1" s="1199"/>
      <c r="D1" s="1199"/>
      <c r="E1" s="1199"/>
      <c r="F1" s="1199"/>
      <c r="G1" s="1199"/>
      <c r="H1" s="1199"/>
      <c r="I1" s="1199"/>
      <c r="J1" s="1200"/>
    </row>
    <row r="2" spans="1:10" ht="16.5">
      <c r="A2" s="978"/>
      <c r="B2" s="977" t="s">
        <v>91</v>
      </c>
      <c r="C2" s="976" t="s">
        <v>92</v>
      </c>
      <c r="D2" s="975" t="s">
        <v>93</v>
      </c>
      <c r="E2" s="975" t="s">
        <v>94</v>
      </c>
      <c r="F2" s="974" t="s">
        <v>95</v>
      </c>
      <c r="G2" s="973" t="s">
        <v>96</v>
      </c>
      <c r="H2" s="973" t="s">
        <v>97</v>
      </c>
      <c r="I2" s="973" t="s">
        <v>276</v>
      </c>
      <c r="J2" s="972" t="s">
        <v>277</v>
      </c>
    </row>
    <row r="3" spans="1:10" ht="16.5">
      <c r="A3" s="786"/>
      <c r="B3" s="971"/>
      <c r="C3" s="971"/>
      <c r="D3" s="960"/>
      <c r="E3" s="960"/>
      <c r="F3" s="966"/>
      <c r="G3" s="960"/>
      <c r="H3" s="960"/>
      <c r="I3" s="960"/>
      <c r="J3" s="959"/>
    </row>
    <row r="4" spans="1:10" ht="16.5">
      <c r="A4" s="1201" t="s">
        <v>7</v>
      </c>
      <c r="B4" s="1202"/>
      <c r="C4" s="1202"/>
      <c r="D4" s="759"/>
      <c r="E4" s="759"/>
      <c r="F4" s="760"/>
      <c r="G4" s="759"/>
      <c r="H4" s="759"/>
      <c r="I4" s="759"/>
      <c r="J4" s="965"/>
    </row>
    <row r="5" spans="1:10" ht="16.5">
      <c r="A5" s="961"/>
      <c r="B5" s="242"/>
      <c r="C5" s="242"/>
      <c r="D5" s="960"/>
      <c r="E5" s="960"/>
      <c r="F5" s="966"/>
      <c r="G5" s="960"/>
      <c r="H5" s="960"/>
      <c r="I5" s="960"/>
      <c r="J5" s="959"/>
    </row>
    <row r="6" spans="1:10" ht="16.5">
      <c r="A6" s="961"/>
      <c r="B6" s="242"/>
      <c r="C6" s="242" t="s">
        <v>46</v>
      </c>
      <c r="D6" s="242"/>
      <c r="E6" s="960"/>
      <c r="F6" s="966"/>
      <c r="G6" s="960"/>
      <c r="H6" s="960">
        <v>0</v>
      </c>
      <c r="I6" s="960">
        <v>0</v>
      </c>
      <c r="J6" s="959">
        <v>0</v>
      </c>
    </row>
    <row r="7" spans="1:10" ht="16.5">
      <c r="A7" s="961"/>
      <c r="B7" s="242"/>
      <c r="C7" s="242"/>
      <c r="D7" s="960"/>
      <c r="E7" s="960"/>
      <c r="F7" s="966"/>
      <c r="G7" s="960"/>
      <c r="H7" s="960"/>
      <c r="I7" s="960"/>
      <c r="J7" s="959"/>
    </row>
    <row r="8" spans="1:10" ht="16.5">
      <c r="A8" s="1201" t="s">
        <v>47</v>
      </c>
      <c r="B8" s="1202"/>
      <c r="C8" s="1202"/>
      <c r="D8" s="759"/>
      <c r="E8" s="759"/>
      <c r="F8" s="760"/>
      <c r="G8" s="759"/>
      <c r="H8" s="759"/>
      <c r="I8" s="759"/>
      <c r="J8" s="965"/>
    </row>
    <row r="9" spans="1:10" ht="17.25">
      <c r="A9" s="192" t="s">
        <v>342</v>
      </c>
      <c r="B9" s="190"/>
      <c r="C9" s="209"/>
      <c r="D9" s="200"/>
      <c r="E9" s="200"/>
      <c r="F9" s="201"/>
      <c r="G9" s="200"/>
      <c r="H9" s="200"/>
      <c r="I9" s="200"/>
      <c r="J9" s="199"/>
    </row>
    <row r="10" spans="1:10" ht="17.25">
      <c r="A10" s="198"/>
      <c r="B10" s="969" t="s">
        <v>343</v>
      </c>
      <c r="C10" s="970" t="s">
        <v>344</v>
      </c>
      <c r="D10" s="205" t="s">
        <v>345</v>
      </c>
      <c r="E10" s="205">
        <f>5*16</f>
        <v>80</v>
      </c>
      <c r="F10" s="206">
        <v>8</v>
      </c>
      <c r="G10" s="205">
        <f>E10*F10</f>
        <v>640</v>
      </c>
      <c r="H10" s="205">
        <f>G10*1.13</f>
        <v>723.19999999999993</v>
      </c>
      <c r="I10" s="205"/>
      <c r="J10" s="204"/>
    </row>
    <row r="11" spans="1:10" ht="17.25">
      <c r="A11" s="198"/>
      <c r="B11" s="209" t="s">
        <v>346</v>
      </c>
      <c r="C11" s="202" t="s">
        <v>347</v>
      </c>
      <c r="D11" s="200" t="s">
        <v>348</v>
      </c>
      <c r="E11" s="200">
        <v>40</v>
      </c>
      <c r="F11" s="201">
        <v>24</v>
      </c>
      <c r="G11" s="200">
        <f>E11*F11</f>
        <v>960</v>
      </c>
      <c r="H11" s="200">
        <f>G11*1.13</f>
        <v>1084.8</v>
      </c>
      <c r="I11" s="200"/>
      <c r="J11" s="199"/>
    </row>
    <row r="12" spans="1:10" ht="17.25">
      <c r="A12" s="198"/>
      <c r="B12" s="969" t="s">
        <v>349</v>
      </c>
      <c r="C12" s="970" t="s">
        <v>350</v>
      </c>
      <c r="D12" s="205" t="s">
        <v>351</v>
      </c>
      <c r="E12" s="205">
        <v>20</v>
      </c>
      <c r="F12" s="206">
        <v>4</v>
      </c>
      <c r="G12" s="205">
        <f>E12*F12</f>
        <v>80</v>
      </c>
      <c r="H12" s="205">
        <f>G12*1.13</f>
        <v>90.399999999999991</v>
      </c>
      <c r="I12" s="205"/>
      <c r="J12" s="204"/>
    </row>
    <row r="13" spans="1:10" ht="17.25">
      <c r="A13" s="198"/>
      <c r="B13" s="209" t="s">
        <v>352</v>
      </c>
      <c r="C13" s="202" t="s">
        <v>169</v>
      </c>
      <c r="D13" s="200" t="s">
        <v>353</v>
      </c>
      <c r="E13" s="200">
        <v>50</v>
      </c>
      <c r="F13" s="201">
        <v>8</v>
      </c>
      <c r="G13" s="200">
        <f>F13*E13</f>
        <v>400</v>
      </c>
      <c r="H13" s="200">
        <f>F13*E13</f>
        <v>400</v>
      </c>
      <c r="I13" s="200"/>
      <c r="J13" s="199"/>
    </row>
    <row r="14" spans="1:10" ht="17.25">
      <c r="A14" s="198"/>
      <c r="B14" s="969" t="s">
        <v>354</v>
      </c>
      <c r="C14" s="970" t="s">
        <v>355</v>
      </c>
      <c r="D14" s="205" t="s">
        <v>356</v>
      </c>
      <c r="E14" s="205">
        <v>20</v>
      </c>
      <c r="F14" s="206">
        <v>17</v>
      </c>
      <c r="G14" s="205">
        <f>E14*F14</f>
        <v>340</v>
      </c>
      <c r="H14" s="205">
        <f>G14*1.13</f>
        <v>384.2</v>
      </c>
      <c r="I14" s="205"/>
      <c r="J14" s="204"/>
    </row>
    <row r="15" spans="1:10" ht="17.25">
      <c r="A15" s="198"/>
      <c r="B15" s="209" t="s">
        <v>357</v>
      </c>
      <c r="C15" s="202" t="s">
        <v>358</v>
      </c>
      <c r="D15" s="200" t="s">
        <v>359</v>
      </c>
      <c r="E15" s="200">
        <v>5</v>
      </c>
      <c r="F15" s="201">
        <v>50</v>
      </c>
      <c r="G15" s="200">
        <f>E15*F15</f>
        <v>250</v>
      </c>
      <c r="H15" s="200">
        <f>G15*1.13</f>
        <v>282.5</v>
      </c>
      <c r="I15" s="200"/>
      <c r="J15" s="199"/>
    </row>
    <row r="16" spans="1:10" ht="17.25">
      <c r="A16" s="198"/>
      <c r="B16" s="969"/>
      <c r="C16" s="970"/>
      <c r="D16" s="205"/>
      <c r="E16" s="205"/>
      <c r="F16" s="206"/>
      <c r="G16" s="205"/>
      <c r="H16" s="205"/>
      <c r="I16" s="205"/>
      <c r="J16" s="204"/>
    </row>
    <row r="17" spans="1:10" ht="17.25">
      <c r="A17" s="198"/>
      <c r="B17" s="968" t="s">
        <v>360</v>
      </c>
      <c r="C17" s="196"/>
      <c r="D17" s="194"/>
      <c r="E17" s="194"/>
      <c r="F17" s="195"/>
      <c r="G17" s="194"/>
      <c r="H17" s="194">
        <f>SUM(H10:H15)</f>
        <v>2965.1</v>
      </c>
      <c r="I17" s="194"/>
      <c r="J17" s="193"/>
    </row>
    <row r="18" spans="1:10" ht="17.25">
      <c r="A18" s="192"/>
      <c r="B18" s="190"/>
      <c r="C18" s="190"/>
      <c r="D18" s="188"/>
      <c r="E18" s="188"/>
      <c r="F18" s="189"/>
      <c r="G18" s="188"/>
      <c r="H18" s="188"/>
      <c r="I18" s="188"/>
      <c r="J18" s="187"/>
    </row>
    <row r="19" spans="1:10" ht="16.5">
      <c r="A19" s="236"/>
      <c r="B19" s="241"/>
      <c r="C19" s="967"/>
      <c r="D19" s="239"/>
      <c r="E19" s="239"/>
      <c r="F19" s="240"/>
      <c r="G19" s="239"/>
      <c r="H19" s="239"/>
      <c r="I19" s="239"/>
      <c r="J19" s="238"/>
    </row>
    <row r="20" spans="1:10" ht="16.5">
      <c r="A20" s="236"/>
      <c r="B20" s="241"/>
      <c r="C20" s="242" t="s">
        <v>85</v>
      </c>
      <c r="D20" s="242"/>
      <c r="E20" s="960"/>
      <c r="F20" s="966"/>
      <c r="G20" s="960"/>
      <c r="H20" s="960">
        <f>H17</f>
        <v>2965.1</v>
      </c>
      <c r="I20" s="960">
        <v>0</v>
      </c>
      <c r="J20" s="959">
        <v>0</v>
      </c>
    </row>
    <row r="21" spans="1:10" ht="16.5">
      <c r="A21" s="236"/>
      <c r="B21" s="241"/>
      <c r="C21" s="242"/>
      <c r="D21" s="960"/>
      <c r="E21" s="960"/>
      <c r="F21" s="966"/>
      <c r="G21" s="960"/>
      <c r="H21" s="960"/>
      <c r="I21" s="960"/>
      <c r="J21" s="959"/>
    </row>
    <row r="22" spans="1:10" ht="16.5">
      <c r="A22" s="1201" t="s">
        <v>86</v>
      </c>
      <c r="B22" s="1202"/>
      <c r="C22" s="1202"/>
      <c r="D22" s="759"/>
      <c r="E22" s="759"/>
      <c r="F22" s="760"/>
      <c r="G22" s="759"/>
      <c r="H22" s="759"/>
      <c r="I22" s="759"/>
      <c r="J22" s="965"/>
    </row>
    <row r="23" spans="1:10" ht="16.5">
      <c r="A23" s="961"/>
      <c r="B23" s="964" t="s">
        <v>87</v>
      </c>
      <c r="C23" s="964"/>
      <c r="D23" s="963"/>
      <c r="E23" s="963"/>
      <c r="F23" s="963"/>
      <c r="G23" s="963"/>
      <c r="H23" s="963">
        <v>0</v>
      </c>
      <c r="I23" s="963">
        <v>0</v>
      </c>
      <c r="J23" s="962">
        <v>0</v>
      </c>
    </row>
    <row r="24" spans="1:10" ht="16.5">
      <c r="A24" s="961"/>
      <c r="B24" s="242" t="s">
        <v>88</v>
      </c>
      <c r="C24" s="242"/>
      <c r="D24" s="960"/>
      <c r="E24" s="960"/>
      <c r="F24" s="960"/>
      <c r="G24" s="960"/>
      <c r="H24" s="960">
        <f>H20</f>
        <v>2965.1</v>
      </c>
      <c r="I24" s="960">
        <v>0</v>
      </c>
      <c r="J24" s="959">
        <v>0</v>
      </c>
    </row>
    <row r="25" spans="1:10" ht="16.5">
      <c r="A25" s="958"/>
      <c r="B25" s="957" t="s">
        <v>89</v>
      </c>
      <c r="C25" s="957"/>
      <c r="D25" s="956"/>
      <c r="E25" s="956"/>
      <c r="F25" s="956"/>
      <c r="G25" s="956"/>
      <c r="H25" s="956">
        <f>H23-H24</f>
        <v>-2965.1</v>
      </c>
      <c r="I25" s="956">
        <v>0</v>
      </c>
      <c r="J25" s="955">
        <v>0</v>
      </c>
    </row>
  </sheetData>
  <mergeCells count="4">
    <mergeCell ref="A1:J1"/>
    <mergeCell ref="A4:C4"/>
    <mergeCell ref="A8:C8"/>
    <mergeCell ref="A22:C22"/>
  </mergeCells>
  <pageMargins left="0.75" right="0.75" top="1" bottom="1" header="0.5" footer="0.5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zoomScale="85" zoomScaleNormal="85" workbookViewId="0">
      <pane ySplit="2" topLeftCell="A24" activePane="bottomLeft" state="frozen"/>
      <selection pane="bottomLeft" activeCell="H42" sqref="H42"/>
    </sheetView>
  </sheetViews>
  <sheetFormatPr defaultColWidth="12.140625" defaultRowHeight="15"/>
  <cols>
    <col min="1" max="1" width="12.140625" style="477"/>
    <col min="2" max="2" width="12.140625" style="477" customWidth="1"/>
    <col min="3" max="3" width="31.5703125" style="477" customWidth="1"/>
    <col min="4" max="4" width="37.28515625" style="477" customWidth="1"/>
    <col min="5" max="7" width="12.140625" style="477"/>
    <col min="8" max="8" width="13.85546875" style="477" bestFit="1" customWidth="1"/>
    <col min="9" max="10" width="12.140625" style="477"/>
    <col min="11" max="100" width="12.140625" style="478"/>
    <col min="101" max="16384" width="12.140625" style="477"/>
  </cols>
  <sheetData>
    <row r="1" spans="1:10" s="478" customFormat="1" ht="48.95" customHeight="1">
      <c r="A1" s="1205" t="s">
        <v>361</v>
      </c>
      <c r="B1" s="1205"/>
      <c r="C1" s="1205"/>
      <c r="D1" s="1205"/>
      <c r="E1" s="1205"/>
      <c r="F1" s="1205"/>
      <c r="G1" s="1205"/>
      <c r="H1" s="1205"/>
      <c r="I1" s="1205"/>
      <c r="J1" s="1205"/>
    </row>
    <row r="2" spans="1:10" ht="16.5">
      <c r="A2" s="368"/>
      <c r="B2" s="367" t="s">
        <v>91</v>
      </c>
      <c r="C2" s="366" t="s">
        <v>92</v>
      </c>
      <c r="D2" s="365" t="s">
        <v>93</v>
      </c>
      <c r="E2" s="364" t="s">
        <v>94</v>
      </c>
      <c r="F2" s="363" t="s">
        <v>95</v>
      </c>
      <c r="G2" s="362" t="s">
        <v>96</v>
      </c>
      <c r="H2" s="362" t="s">
        <v>97</v>
      </c>
      <c r="I2" s="362" t="s">
        <v>276</v>
      </c>
      <c r="J2" s="361" t="s">
        <v>277</v>
      </c>
    </row>
    <row r="3" spans="1:10" ht="16.5">
      <c r="A3" s="306"/>
      <c r="B3" s="360"/>
      <c r="C3" s="359"/>
      <c r="D3" s="335"/>
      <c r="E3" s="357"/>
      <c r="F3" s="358"/>
      <c r="G3" s="357"/>
      <c r="H3" s="357"/>
      <c r="I3" s="357"/>
      <c r="J3" s="334"/>
    </row>
    <row r="4" spans="1:10" ht="16.5">
      <c r="A4" s="1203" t="s">
        <v>7</v>
      </c>
      <c r="B4" s="1204"/>
      <c r="C4" s="1204"/>
      <c r="D4" s="325"/>
      <c r="E4" s="325"/>
      <c r="F4" s="326"/>
      <c r="G4" s="325"/>
      <c r="H4" s="325"/>
      <c r="I4" s="325"/>
      <c r="J4" s="324"/>
    </row>
    <row r="5" spans="1:10" ht="16.5">
      <c r="A5" s="321"/>
      <c r="B5" s="320"/>
      <c r="C5" s="320" t="s">
        <v>46</v>
      </c>
      <c r="D5" s="319"/>
      <c r="E5" s="319"/>
      <c r="F5" s="332"/>
      <c r="G5" s="319"/>
      <c r="H5" s="319">
        <v>0</v>
      </c>
      <c r="I5" s="319">
        <v>0</v>
      </c>
      <c r="J5" s="318">
        <v>0</v>
      </c>
    </row>
    <row r="6" spans="1:10" ht="16.5">
      <c r="A6" s="321"/>
      <c r="B6" s="320"/>
      <c r="C6" s="320"/>
      <c r="D6" s="319"/>
      <c r="E6" s="319"/>
      <c r="F6" s="332"/>
      <c r="G6" s="319"/>
      <c r="H6" s="319"/>
      <c r="I6" s="319"/>
      <c r="J6" s="318"/>
    </row>
    <row r="7" spans="1:10" ht="16.5">
      <c r="A7" s="1203" t="s">
        <v>47</v>
      </c>
      <c r="B7" s="1204"/>
      <c r="C7" s="1204"/>
      <c r="D7" s="325"/>
      <c r="E7" s="271"/>
      <c r="F7" s="272"/>
      <c r="G7" s="271"/>
      <c r="H7" s="271"/>
      <c r="I7" s="271"/>
      <c r="J7" s="324"/>
    </row>
    <row r="8" spans="1:10" ht="16.5">
      <c r="A8" s="331"/>
      <c r="B8" s="350"/>
      <c r="C8" s="350"/>
      <c r="D8" s="348"/>
      <c r="E8" s="348"/>
      <c r="F8" s="349"/>
      <c r="G8" s="348"/>
      <c r="H8" s="348"/>
      <c r="I8" s="348"/>
      <c r="J8" s="347"/>
    </row>
    <row r="9" spans="1:10" ht="16.5">
      <c r="A9" s="320" t="s">
        <v>362</v>
      </c>
      <c r="B9" s="320"/>
      <c r="D9" s="348"/>
      <c r="E9" s="348"/>
      <c r="F9" s="349"/>
      <c r="G9" s="348"/>
      <c r="H9" s="348"/>
      <c r="I9" s="348"/>
      <c r="J9" s="347"/>
    </row>
    <row r="10" spans="1:10" ht="16.5">
      <c r="A10" s="331"/>
      <c r="B10" s="346" t="s">
        <v>363</v>
      </c>
      <c r="C10" s="351" t="s">
        <v>364</v>
      </c>
      <c r="D10" s="344" t="s">
        <v>365</v>
      </c>
      <c r="E10" s="344">
        <v>500</v>
      </c>
      <c r="F10" s="345">
        <v>2</v>
      </c>
      <c r="G10" s="348">
        <f>E10*F10</f>
        <v>1000</v>
      </c>
      <c r="H10" s="348">
        <f>G10*1.13</f>
        <v>1130</v>
      </c>
      <c r="I10" s="344"/>
      <c r="J10" s="343"/>
    </row>
    <row r="11" spans="1:10" ht="16.5">
      <c r="A11" s="331"/>
      <c r="B11" s="346" t="s">
        <v>366</v>
      </c>
      <c r="C11" s="351" t="s">
        <v>367</v>
      </c>
      <c r="D11" s="344" t="s">
        <v>368</v>
      </c>
      <c r="E11" s="344">
        <v>25</v>
      </c>
      <c r="F11" s="345">
        <v>36</v>
      </c>
      <c r="G11" s="348">
        <f>E11*F11</f>
        <v>900</v>
      </c>
      <c r="H11" s="348">
        <f>G11*1.13</f>
        <v>1016.9999999999999</v>
      </c>
      <c r="I11" s="344"/>
      <c r="J11" s="343"/>
    </row>
    <row r="12" spans="1:10" ht="16.5">
      <c r="A12" s="331"/>
      <c r="B12" s="350" t="s">
        <v>369</v>
      </c>
      <c r="C12" s="350" t="s">
        <v>370</v>
      </c>
      <c r="D12" s="348" t="s">
        <v>371</v>
      </c>
      <c r="E12" s="348">
        <v>262.79000000000002</v>
      </c>
      <c r="F12" s="349">
        <v>1</v>
      </c>
      <c r="G12" s="348">
        <f>E12*F12</f>
        <v>262.79000000000002</v>
      </c>
      <c r="H12" s="348">
        <f>G12*1.13</f>
        <v>296.95269999999999</v>
      </c>
      <c r="I12" s="348"/>
      <c r="J12" s="347"/>
    </row>
    <row r="13" spans="1:10" ht="16.5">
      <c r="A13" s="331"/>
      <c r="B13" s="346"/>
      <c r="C13" s="346"/>
      <c r="D13" s="344"/>
      <c r="E13" s="344"/>
      <c r="F13" s="345"/>
      <c r="G13" s="344"/>
      <c r="H13" s="344"/>
      <c r="I13" s="344"/>
      <c r="J13" s="343"/>
    </row>
    <row r="14" spans="1:10" ht="16.5">
      <c r="A14" s="331"/>
      <c r="B14" s="342" t="s">
        <v>372</v>
      </c>
      <c r="C14" s="341"/>
      <c r="D14" s="339"/>
      <c r="E14" s="339"/>
      <c r="F14" s="340"/>
      <c r="G14" s="339"/>
      <c r="H14" s="339">
        <f>SUM(H10:H13)</f>
        <v>2443.9526999999998</v>
      </c>
      <c r="I14" s="339">
        <f>SUM(I10:I13)</f>
        <v>0</v>
      </c>
      <c r="J14" s="338">
        <f>SUM(J10:J13)</f>
        <v>0</v>
      </c>
    </row>
    <row r="15" spans="1:10" ht="16.5">
      <c r="A15" s="331"/>
      <c r="B15" s="350"/>
      <c r="C15" s="350"/>
      <c r="D15" s="348"/>
      <c r="E15" s="348"/>
      <c r="F15" s="349"/>
      <c r="G15" s="348"/>
      <c r="H15" s="348"/>
      <c r="I15" s="348"/>
      <c r="J15" s="347"/>
    </row>
    <row r="16" spans="1:10" ht="16.5">
      <c r="A16" s="320" t="s">
        <v>373</v>
      </c>
      <c r="B16" s="320"/>
      <c r="D16" s="348"/>
      <c r="E16" s="348"/>
      <c r="F16" s="349"/>
      <c r="G16" s="348"/>
      <c r="H16" s="348"/>
      <c r="I16" s="348"/>
      <c r="J16" s="347"/>
    </row>
    <row r="17" spans="1:10" ht="16.5">
      <c r="A17" s="331"/>
      <c r="B17" s="346" t="s">
        <v>374</v>
      </c>
      <c r="C17" s="351" t="s">
        <v>375</v>
      </c>
      <c r="D17" s="344" t="s">
        <v>376</v>
      </c>
      <c r="E17" s="344">
        <v>30.85</v>
      </c>
      <c r="F17" s="345">
        <v>48</v>
      </c>
      <c r="G17" s="344">
        <f>E17*F17</f>
        <v>1480.8000000000002</v>
      </c>
      <c r="H17" s="344">
        <f>G17*1.13</f>
        <v>1673.3040000000001</v>
      </c>
      <c r="I17" s="344"/>
      <c r="J17" s="343"/>
    </row>
    <row r="18" spans="1:10" ht="16.5">
      <c r="A18" s="331" t="s">
        <v>66</v>
      </c>
      <c r="B18" s="350" t="s">
        <v>377</v>
      </c>
      <c r="C18" s="350" t="s">
        <v>378</v>
      </c>
      <c r="D18" s="348"/>
      <c r="E18" s="348">
        <v>60</v>
      </c>
      <c r="F18" s="349">
        <v>1</v>
      </c>
      <c r="G18" s="348">
        <f>E18*F18</f>
        <v>60</v>
      </c>
      <c r="H18" s="348">
        <f>G18*1.13</f>
        <v>67.8</v>
      </c>
      <c r="I18" s="348"/>
      <c r="J18" s="347"/>
    </row>
    <row r="19" spans="1:10" ht="16.5">
      <c r="A19" s="331"/>
      <c r="B19" s="346" t="s">
        <v>379</v>
      </c>
      <c r="C19" s="346" t="s">
        <v>380</v>
      </c>
      <c r="D19" s="344"/>
      <c r="E19" s="344">
        <v>15</v>
      </c>
      <c r="F19" s="345">
        <v>8</v>
      </c>
      <c r="G19" s="344">
        <f>E19*F19</f>
        <v>120</v>
      </c>
      <c r="H19" s="344">
        <f>G19*1.13</f>
        <v>135.6</v>
      </c>
      <c r="I19" s="344"/>
      <c r="J19" s="343"/>
    </row>
    <row r="20" spans="1:10" ht="16.5">
      <c r="A20" s="331"/>
      <c r="B20" s="350" t="s">
        <v>381</v>
      </c>
      <c r="C20" s="350" t="s">
        <v>382</v>
      </c>
      <c r="D20" s="348"/>
      <c r="E20" s="348">
        <v>1.5</v>
      </c>
      <c r="F20" s="349">
        <v>8</v>
      </c>
      <c r="G20" s="348">
        <f>E20*F20</f>
        <v>12</v>
      </c>
      <c r="H20" s="348">
        <f>G20*1.13</f>
        <v>13.559999999999999</v>
      </c>
      <c r="I20" s="348"/>
      <c r="J20" s="347"/>
    </row>
    <row r="21" spans="1:10" ht="16.5">
      <c r="A21" s="321"/>
      <c r="B21" s="346" t="s">
        <v>383</v>
      </c>
      <c r="C21" s="346" t="s">
        <v>384</v>
      </c>
      <c r="D21" s="344" t="s">
        <v>385</v>
      </c>
      <c r="E21" s="344">
        <v>10</v>
      </c>
      <c r="F21" s="345">
        <v>8</v>
      </c>
      <c r="G21" s="344">
        <f>E21*F21</f>
        <v>80</v>
      </c>
      <c r="H21" s="344">
        <f>G21*1.13</f>
        <v>90.399999999999991</v>
      </c>
      <c r="I21" s="344"/>
      <c r="J21" s="343"/>
    </row>
    <row r="22" spans="1:10" ht="16.5">
      <c r="A22" s="331"/>
      <c r="B22" s="346"/>
      <c r="C22" s="346"/>
      <c r="D22" s="344"/>
      <c r="E22" s="344"/>
      <c r="F22" s="345"/>
      <c r="G22" s="344"/>
      <c r="H22" s="344"/>
      <c r="I22" s="344"/>
      <c r="J22" s="343"/>
    </row>
    <row r="23" spans="1:10" ht="16.5">
      <c r="A23" s="331"/>
      <c r="B23" s="342" t="s">
        <v>386</v>
      </c>
      <c r="C23" s="341"/>
      <c r="D23" s="339"/>
      <c r="E23" s="339"/>
      <c r="F23" s="340"/>
      <c r="G23" s="339"/>
      <c r="H23" s="339">
        <f>SUM(H17:H22)</f>
        <v>1980.664</v>
      </c>
      <c r="I23" s="339">
        <f>SUM(I17:I22)</f>
        <v>0</v>
      </c>
      <c r="J23" s="338">
        <f>SUM(J17:J22)</f>
        <v>0</v>
      </c>
    </row>
    <row r="24" spans="1:10" ht="16.5">
      <c r="A24" s="331"/>
      <c r="B24" s="350"/>
      <c r="C24" s="320"/>
      <c r="D24" s="319"/>
      <c r="E24" s="319"/>
      <c r="F24" s="332"/>
      <c r="G24" s="319"/>
      <c r="H24" s="319"/>
      <c r="I24" s="319"/>
      <c r="J24" s="318"/>
    </row>
    <row r="25" spans="1:10" ht="16.5">
      <c r="A25" s="320" t="s">
        <v>387</v>
      </c>
      <c r="B25" s="320"/>
      <c r="D25" s="348"/>
      <c r="E25" s="348"/>
      <c r="F25" s="349"/>
      <c r="G25" s="348"/>
      <c r="H25" s="348"/>
      <c r="I25" s="348"/>
      <c r="J25" s="347"/>
    </row>
    <row r="26" spans="1:10" ht="16.5">
      <c r="A26" s="320"/>
      <c r="B26" s="350" t="s">
        <v>388</v>
      </c>
      <c r="C26" s="346" t="s">
        <v>389</v>
      </c>
      <c r="D26" s="348" t="s">
        <v>390</v>
      </c>
      <c r="E26" s="348">
        <v>1.3</v>
      </c>
      <c r="F26" s="349">
        <v>200</v>
      </c>
      <c r="G26" s="344">
        <f>E26*F26</f>
        <v>260</v>
      </c>
      <c r="H26" s="344">
        <f>G26*1.13</f>
        <v>293.79999999999995</v>
      </c>
      <c r="I26" s="348"/>
      <c r="J26" s="347"/>
    </row>
    <row r="27" spans="1:10" ht="16.5">
      <c r="A27" s="321"/>
      <c r="B27" s="350" t="s">
        <v>391</v>
      </c>
      <c r="C27" s="346" t="s">
        <v>392</v>
      </c>
      <c r="D27" s="348" t="s">
        <v>393</v>
      </c>
      <c r="E27" s="348">
        <v>13</v>
      </c>
      <c r="F27" s="349">
        <v>9</v>
      </c>
      <c r="G27" s="344">
        <f>E27*F27</f>
        <v>117</v>
      </c>
      <c r="H27" s="344">
        <f>G27*1.13</f>
        <v>132.20999999999998</v>
      </c>
      <c r="I27" s="348"/>
      <c r="J27" s="347"/>
    </row>
    <row r="28" spans="1:10" ht="16.5">
      <c r="A28" s="321"/>
      <c r="B28" s="346" t="s">
        <v>394</v>
      </c>
      <c r="C28" s="346" t="s">
        <v>289</v>
      </c>
      <c r="D28" s="344" t="s">
        <v>395</v>
      </c>
      <c r="E28" s="344">
        <v>14</v>
      </c>
      <c r="F28" s="345">
        <v>34</v>
      </c>
      <c r="G28" s="344">
        <f>E28*F28</f>
        <v>476</v>
      </c>
      <c r="H28" s="344">
        <f>G28*1.13</f>
        <v>537.88</v>
      </c>
      <c r="I28" s="344"/>
      <c r="J28" s="343"/>
    </row>
    <row r="29" spans="1:10" ht="16.5">
      <c r="A29" s="321"/>
      <c r="B29" s="346" t="s">
        <v>396</v>
      </c>
      <c r="C29" s="346" t="s">
        <v>103</v>
      </c>
      <c r="D29" s="344" t="s">
        <v>397</v>
      </c>
      <c r="E29" s="344">
        <v>3</v>
      </c>
      <c r="F29" s="345">
        <v>200</v>
      </c>
      <c r="G29" s="344">
        <f>E29*F29</f>
        <v>600</v>
      </c>
      <c r="H29" s="344">
        <f>G29*1.13</f>
        <v>677.99999999999989</v>
      </c>
      <c r="I29" s="344"/>
      <c r="J29" s="343"/>
    </row>
    <row r="30" spans="1:10" ht="16.5">
      <c r="A30" s="321"/>
      <c r="B30" s="350" t="s">
        <v>398</v>
      </c>
      <c r="C30" s="350" t="s">
        <v>399</v>
      </c>
      <c r="D30" s="348" t="s">
        <v>400</v>
      </c>
      <c r="E30" s="348">
        <v>120</v>
      </c>
      <c r="F30" s="349">
        <v>1</v>
      </c>
      <c r="G30" s="348">
        <f>F30*E30</f>
        <v>120</v>
      </c>
      <c r="H30" s="348">
        <f>G30*1.13</f>
        <v>135.6</v>
      </c>
      <c r="I30" s="348"/>
      <c r="J30" s="347"/>
    </row>
    <row r="31" spans="1:10" ht="16.5">
      <c r="A31" s="321"/>
      <c r="B31" s="323"/>
      <c r="C31" s="346"/>
      <c r="D31" s="344"/>
      <c r="E31" s="344"/>
      <c r="F31" s="345"/>
      <c r="G31" s="344"/>
      <c r="H31" s="344"/>
      <c r="I31" s="344"/>
      <c r="J31" s="343"/>
    </row>
    <row r="32" spans="1:10" ht="16.5">
      <c r="A32" s="331"/>
      <c r="B32" s="342" t="s">
        <v>401</v>
      </c>
      <c r="C32" s="341"/>
      <c r="D32" s="339"/>
      <c r="E32" s="339"/>
      <c r="F32" s="340"/>
      <c r="G32" s="339"/>
      <c r="H32" s="339">
        <f>SUM(H26:H31)</f>
        <v>1777.4899999999998</v>
      </c>
      <c r="I32" s="339">
        <f>SUM(I28:I31)</f>
        <v>0</v>
      </c>
      <c r="J32" s="338">
        <f>SUM(J28:J31)</f>
        <v>0</v>
      </c>
    </row>
    <row r="33" spans="1:10" ht="16.5">
      <c r="A33" s="350"/>
      <c r="B33" s="320"/>
      <c r="C33" s="320"/>
      <c r="D33" s="319"/>
      <c r="E33" s="319"/>
      <c r="F33" s="332"/>
      <c r="G33" s="319"/>
      <c r="H33" s="319"/>
      <c r="I33" s="319"/>
      <c r="J33" s="318"/>
    </row>
    <row r="34" spans="1:10" ht="16.5">
      <c r="A34" s="320" t="s">
        <v>402</v>
      </c>
      <c r="B34" s="320"/>
      <c r="D34" s="348"/>
      <c r="E34" s="348"/>
      <c r="F34" s="349"/>
      <c r="G34" s="348"/>
      <c r="H34" s="348"/>
      <c r="I34" s="348"/>
      <c r="J34" s="347"/>
    </row>
    <row r="35" spans="1:10" ht="16.5">
      <c r="A35" s="331"/>
      <c r="B35" s="346" t="s">
        <v>403</v>
      </c>
      <c r="C35" s="351" t="s">
        <v>404</v>
      </c>
      <c r="D35" s="344" t="s">
        <v>405</v>
      </c>
      <c r="E35" s="344">
        <v>100</v>
      </c>
      <c r="F35" s="345">
        <v>8</v>
      </c>
      <c r="G35" s="348">
        <f>E35*F35</f>
        <v>800</v>
      </c>
      <c r="H35" s="348">
        <f>G35*1.13</f>
        <v>903.99999999999989</v>
      </c>
      <c r="I35" s="344"/>
      <c r="J35" s="343"/>
    </row>
    <row r="36" spans="1:10" ht="16.5">
      <c r="A36" s="331"/>
      <c r="B36" s="346" t="s">
        <v>406</v>
      </c>
      <c r="C36" s="351" t="s">
        <v>407</v>
      </c>
      <c r="D36" s="344" t="s">
        <v>408</v>
      </c>
      <c r="E36" s="344">
        <v>1000</v>
      </c>
      <c r="F36" s="345">
        <v>1</v>
      </c>
      <c r="G36" s="348">
        <f>E36*F36</f>
        <v>1000</v>
      </c>
      <c r="H36" s="348">
        <f>G36*1.13</f>
        <v>1130</v>
      </c>
      <c r="I36" s="344"/>
      <c r="J36" s="343"/>
    </row>
    <row r="37" spans="1:10" ht="16.5">
      <c r="A37" s="331"/>
      <c r="B37" s="350" t="s">
        <v>409</v>
      </c>
      <c r="C37" s="351" t="s">
        <v>289</v>
      </c>
      <c r="D37" s="344" t="s">
        <v>410</v>
      </c>
      <c r="E37" s="344">
        <v>3</v>
      </c>
      <c r="F37" s="345">
        <v>27</v>
      </c>
      <c r="G37" s="348">
        <f>E37*F37</f>
        <v>81</v>
      </c>
      <c r="H37" s="348">
        <f>G37*1.13</f>
        <v>91.529999999999987</v>
      </c>
      <c r="I37" s="348"/>
      <c r="J37" s="347"/>
    </row>
    <row r="38" spans="1:10" ht="16.5">
      <c r="A38" s="331"/>
      <c r="B38" s="346"/>
      <c r="C38" s="346"/>
      <c r="D38" s="344"/>
      <c r="E38" s="344"/>
      <c r="F38" s="345"/>
      <c r="G38" s="344"/>
      <c r="H38" s="344"/>
      <c r="I38" s="344"/>
      <c r="J38" s="343"/>
    </row>
    <row r="39" spans="1:10" ht="16.5">
      <c r="A39" s="331"/>
      <c r="B39" s="342" t="s">
        <v>411</v>
      </c>
      <c r="C39" s="341"/>
      <c r="D39" s="339"/>
      <c r="E39" s="339"/>
      <c r="F39" s="340"/>
      <c r="G39" s="339"/>
      <c r="H39" s="339">
        <f>SUM(H35:H38)</f>
        <v>2125.5300000000002</v>
      </c>
      <c r="I39" s="339">
        <f>SUM(I35:I38)</f>
        <v>0</v>
      </c>
      <c r="J39" s="338">
        <f>SUM(J35:J38)</f>
        <v>0</v>
      </c>
    </row>
    <row r="40" spans="1:10" ht="16.5">
      <c r="A40" s="331"/>
      <c r="B40" s="320"/>
      <c r="C40" s="320"/>
      <c r="D40" s="319"/>
      <c r="E40" s="319"/>
      <c r="F40" s="332"/>
      <c r="G40" s="319"/>
      <c r="H40" s="319"/>
      <c r="I40" s="319"/>
      <c r="J40" s="334"/>
    </row>
    <row r="41" spans="1:10" ht="16.5">
      <c r="A41" s="331"/>
      <c r="B41" s="320"/>
      <c r="C41" s="320"/>
      <c r="D41" s="319"/>
      <c r="E41" s="319"/>
      <c r="F41" s="332"/>
      <c r="G41" s="319"/>
      <c r="H41" s="319"/>
      <c r="I41" s="319"/>
      <c r="J41" s="318"/>
    </row>
    <row r="42" spans="1:10" ht="16.5">
      <c r="A42" s="331"/>
      <c r="B42" s="350"/>
      <c r="C42" s="320" t="s">
        <v>85</v>
      </c>
      <c r="D42" s="319"/>
      <c r="E42" s="319"/>
      <c r="F42" s="332"/>
      <c r="G42" s="319"/>
      <c r="H42" s="319">
        <f>H14+H23+H32+H39</f>
        <v>8327.6366999999991</v>
      </c>
      <c r="I42" s="319">
        <f>I14+I23+I32+I39</f>
        <v>0</v>
      </c>
      <c r="J42" s="318">
        <f>J14+J23+J32+J39</f>
        <v>0</v>
      </c>
    </row>
    <row r="43" spans="1:10" ht="16.5">
      <c r="A43" s="331"/>
      <c r="B43" s="350"/>
      <c r="C43" s="320"/>
      <c r="D43" s="319"/>
      <c r="E43" s="319"/>
      <c r="F43" s="332"/>
      <c r="G43" s="319"/>
      <c r="H43" s="319"/>
      <c r="I43" s="319"/>
      <c r="J43" s="318"/>
    </row>
    <row r="44" spans="1:10" ht="16.5">
      <c r="A44" s="1203" t="s">
        <v>86</v>
      </c>
      <c r="B44" s="1204"/>
      <c r="C44" s="1204"/>
      <c r="D44" s="325"/>
      <c r="E44" s="325"/>
      <c r="F44" s="326"/>
      <c r="G44" s="325"/>
      <c r="H44" s="325"/>
      <c r="I44" s="325"/>
      <c r="J44" s="324"/>
    </row>
    <row r="45" spans="1:10" ht="16.5">
      <c r="A45" s="321"/>
      <c r="B45" s="323" t="s">
        <v>87</v>
      </c>
      <c r="C45" s="323"/>
      <c r="D45" s="322"/>
      <c r="E45" s="322"/>
      <c r="F45" s="322"/>
      <c r="G45" s="322"/>
      <c r="H45" s="322">
        <f>H5</f>
        <v>0</v>
      </c>
      <c r="I45" s="322">
        <f>I5</f>
        <v>0</v>
      </c>
      <c r="J45" s="979">
        <f>J5</f>
        <v>0</v>
      </c>
    </row>
    <row r="46" spans="1:10" ht="16.5">
      <c r="A46" s="321"/>
      <c r="B46" s="320" t="s">
        <v>88</v>
      </c>
      <c r="C46" s="320"/>
      <c r="D46" s="319"/>
      <c r="E46" s="319"/>
      <c r="F46" s="319"/>
      <c r="G46" s="319"/>
      <c r="H46" s="319">
        <f>H42</f>
        <v>8327.6366999999991</v>
      </c>
      <c r="I46" s="319">
        <f>I42</f>
        <v>0</v>
      </c>
      <c r="J46" s="318">
        <f>J42</f>
        <v>0</v>
      </c>
    </row>
    <row r="47" spans="1:10" ht="16.5">
      <c r="A47" s="317"/>
      <c r="B47" s="316" t="s">
        <v>89</v>
      </c>
      <c r="C47" s="316"/>
      <c r="D47" s="315"/>
      <c r="E47" s="315"/>
      <c r="F47" s="315"/>
      <c r="G47" s="315"/>
      <c r="H47" s="315">
        <f>H45-H46</f>
        <v>-8327.6366999999991</v>
      </c>
      <c r="I47" s="315">
        <f>I45-I46</f>
        <v>0</v>
      </c>
      <c r="J47" s="314">
        <f>J45-J46</f>
        <v>0</v>
      </c>
    </row>
  </sheetData>
  <mergeCells count="4">
    <mergeCell ref="A4:C4"/>
    <mergeCell ref="A7:C7"/>
    <mergeCell ref="A44:C44"/>
    <mergeCell ref="A1:J1"/>
  </mergeCells>
  <pageMargins left="0.75" right="0.75" top="1" bottom="1" header="0.5" footer="0.5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="75" zoomScaleNormal="75" zoomScalePageLayoutView="75" workbookViewId="0">
      <selection activeCell="I11" sqref="I11"/>
    </sheetView>
  </sheetViews>
  <sheetFormatPr defaultColWidth="12.42578125" defaultRowHeight="15.75"/>
  <cols>
    <col min="1" max="2" width="12.42578125" style="1"/>
    <col min="3" max="3" width="40.7109375" style="1" customWidth="1"/>
    <col min="4" max="4" width="123.140625" style="1" customWidth="1"/>
    <col min="5" max="5" width="30.85546875" style="1" customWidth="1"/>
    <col min="6" max="6" width="27.5703125" style="1" customWidth="1"/>
    <col min="7" max="7" width="25.5703125" style="1" customWidth="1"/>
    <col min="8" max="8" width="19.140625" style="1" customWidth="1"/>
    <col min="9" max="9" width="20.7109375" style="1" customWidth="1"/>
    <col min="10" max="10" width="20.85546875" style="1" customWidth="1"/>
    <col min="11" max="16384" width="12.42578125" style="1"/>
  </cols>
  <sheetData>
    <row r="1" spans="1:11" ht="33.75">
      <c r="A1" s="107"/>
      <c r="B1" s="106"/>
      <c r="C1" s="1155"/>
      <c r="D1" s="1206" t="s">
        <v>412</v>
      </c>
      <c r="E1" s="1207"/>
      <c r="F1" s="1207"/>
      <c r="G1" s="1207"/>
      <c r="H1" s="1207"/>
      <c r="I1" s="1207"/>
      <c r="J1" s="1208"/>
      <c r="K1" s="1164"/>
    </row>
    <row r="2" spans="1:11" ht="33.75">
      <c r="A2" s="105"/>
      <c r="B2" s="104"/>
      <c r="C2" s="1156"/>
      <c r="D2" s="1209"/>
      <c r="E2" s="1210"/>
      <c r="F2" s="1210"/>
      <c r="G2" s="1210"/>
      <c r="H2" s="1210"/>
      <c r="I2" s="1210"/>
      <c r="J2" s="1211"/>
      <c r="K2" s="1164"/>
    </row>
    <row r="3" spans="1:11" ht="33.75">
      <c r="A3" s="105"/>
      <c r="B3" s="104"/>
      <c r="C3" s="1156"/>
      <c r="D3" s="1209"/>
      <c r="E3" s="1210"/>
      <c r="F3" s="1210"/>
      <c r="G3" s="1210"/>
      <c r="H3" s="1210"/>
      <c r="I3" s="1210"/>
      <c r="J3" s="1211"/>
      <c r="K3" s="1164"/>
    </row>
    <row r="4" spans="1:11" ht="33.75">
      <c r="A4" s="103"/>
      <c r="B4" s="102"/>
      <c r="C4" s="1157"/>
      <c r="D4" s="1212"/>
      <c r="E4" s="1213"/>
      <c r="F4" s="1213"/>
      <c r="G4" s="1213"/>
      <c r="H4" s="1213"/>
      <c r="I4" s="1213"/>
      <c r="J4" s="1214"/>
      <c r="K4" s="1164"/>
    </row>
    <row r="5" spans="1:11">
      <c r="A5" s="1215"/>
      <c r="B5" s="1216"/>
      <c r="C5" s="1217"/>
      <c r="D5" s="1218"/>
      <c r="E5" s="1219"/>
      <c r="F5" s="37"/>
      <c r="G5" s="36"/>
      <c r="H5" s="36"/>
      <c r="I5" s="36"/>
      <c r="J5" s="35"/>
      <c r="K5" s="1164"/>
    </row>
    <row r="6" spans="1:11">
      <c r="A6" s="101"/>
      <c r="B6" s="100" t="s">
        <v>91</v>
      </c>
      <c r="C6" s="99" t="s">
        <v>92</v>
      </c>
      <c r="D6" s="98" t="s">
        <v>93</v>
      </c>
      <c r="E6" s="97" t="s">
        <v>94</v>
      </c>
      <c r="F6" s="96" t="s">
        <v>95</v>
      </c>
      <c r="G6" s="95" t="s">
        <v>96</v>
      </c>
      <c r="H6" s="95" t="s">
        <v>97</v>
      </c>
      <c r="I6" s="95" t="s">
        <v>276</v>
      </c>
      <c r="J6" s="94" t="s">
        <v>277</v>
      </c>
      <c r="K6" s="1164"/>
    </row>
    <row r="7" spans="1:11">
      <c r="A7" s="93"/>
      <c r="B7" s="92"/>
      <c r="C7" s="91"/>
      <c r="D7" s="90"/>
      <c r="E7" s="88"/>
      <c r="F7" s="89"/>
      <c r="G7" s="88"/>
      <c r="H7" s="88"/>
      <c r="I7" s="88"/>
      <c r="J7" s="87"/>
      <c r="K7" s="1164"/>
    </row>
    <row r="8" spans="1:11">
      <c r="A8" s="1220" t="s">
        <v>7</v>
      </c>
      <c r="B8" s="1221"/>
      <c r="C8" s="1221"/>
      <c r="D8" s="72"/>
      <c r="E8" s="72"/>
      <c r="F8" s="86"/>
      <c r="G8" s="72"/>
      <c r="H8" s="72"/>
      <c r="I8" s="72"/>
      <c r="J8" s="69"/>
      <c r="K8" s="1164"/>
    </row>
    <row r="9" spans="1:11">
      <c r="A9" s="47" t="s">
        <v>413</v>
      </c>
      <c r="B9" s="46"/>
      <c r="C9" s="40"/>
      <c r="D9" s="84"/>
      <c r="E9" s="84"/>
      <c r="F9" s="85"/>
      <c r="G9" s="84"/>
      <c r="H9" s="84"/>
      <c r="I9" s="84"/>
      <c r="J9" s="83"/>
      <c r="K9" s="1164"/>
    </row>
    <row r="10" spans="1:11">
      <c r="A10" s="46"/>
      <c r="B10" s="45" t="s">
        <v>414</v>
      </c>
      <c r="C10" s="45" t="s">
        <v>415</v>
      </c>
      <c r="D10" s="82" t="s">
        <v>416</v>
      </c>
      <c r="E10" s="42" t="s">
        <v>417</v>
      </c>
      <c r="F10" s="43" t="s">
        <v>417</v>
      </c>
      <c r="G10" s="42">
        <v>33380</v>
      </c>
      <c r="H10" s="42">
        <f>G10</f>
        <v>33380</v>
      </c>
      <c r="I10" s="42">
        <v>3073.24</v>
      </c>
      <c r="J10" s="41">
        <v>0</v>
      </c>
      <c r="K10" s="1164"/>
    </row>
    <row r="11" spans="1:11">
      <c r="A11" s="33"/>
      <c r="B11" s="81"/>
      <c r="C11" s="79"/>
      <c r="D11" s="77"/>
      <c r="E11" s="77"/>
      <c r="F11" s="78"/>
      <c r="G11" s="77"/>
      <c r="H11" s="77"/>
      <c r="I11" s="77"/>
      <c r="J11" s="80"/>
      <c r="K11" s="1164"/>
    </row>
    <row r="12" spans="1:11">
      <c r="A12" s="33"/>
      <c r="B12" s="39" t="s">
        <v>418</v>
      </c>
      <c r="C12" s="79"/>
      <c r="D12" s="77"/>
      <c r="E12" s="77"/>
      <c r="F12" s="78"/>
      <c r="G12" s="77"/>
      <c r="H12" s="76">
        <f>SUM(H10:H10)</f>
        <v>33380</v>
      </c>
      <c r="I12" s="76">
        <v>0</v>
      </c>
      <c r="J12" s="75">
        <f>J10</f>
        <v>0</v>
      </c>
      <c r="K12" s="1164"/>
    </row>
    <row r="13" spans="1:11">
      <c r="A13" s="47"/>
      <c r="B13" s="46"/>
      <c r="C13" s="51"/>
      <c r="D13" s="49"/>
      <c r="E13" s="49"/>
      <c r="F13" s="50"/>
      <c r="G13" s="49"/>
      <c r="H13" s="49"/>
      <c r="I13" s="49"/>
      <c r="J13" s="48"/>
      <c r="K13" s="1164"/>
    </row>
    <row r="14" spans="1:11" ht="17.25">
      <c r="A14" s="74"/>
      <c r="B14" s="73"/>
      <c r="C14" s="28" t="s">
        <v>46</v>
      </c>
      <c r="D14" s="23"/>
      <c r="E14" s="23"/>
      <c r="F14" s="24"/>
      <c r="G14" s="23"/>
      <c r="H14" s="23">
        <f>H12</f>
        <v>33380</v>
      </c>
      <c r="I14" s="23">
        <f>I12</f>
        <v>0</v>
      </c>
      <c r="J14" s="22">
        <f>J12</f>
        <v>0</v>
      </c>
      <c r="K14" s="1164"/>
    </row>
    <row r="15" spans="1:11" ht="17.25">
      <c r="A15" s="74"/>
      <c r="B15" s="73"/>
      <c r="C15" s="25"/>
      <c r="D15" s="49"/>
      <c r="E15" s="49"/>
      <c r="F15" s="50"/>
      <c r="G15" s="49"/>
      <c r="H15" s="49"/>
      <c r="I15" s="49"/>
      <c r="J15" s="48"/>
      <c r="K15" s="1164"/>
    </row>
    <row r="16" spans="1:11">
      <c r="A16" s="1220" t="s">
        <v>47</v>
      </c>
      <c r="B16" s="1221"/>
      <c r="C16" s="1221"/>
      <c r="D16" s="72"/>
      <c r="E16" s="70"/>
      <c r="F16" s="71"/>
      <c r="G16" s="70"/>
      <c r="H16" s="70"/>
      <c r="I16" s="70"/>
      <c r="J16" s="69"/>
      <c r="K16" s="1164"/>
    </row>
    <row r="17" spans="1:11">
      <c r="A17" s="47" t="s">
        <v>419</v>
      </c>
      <c r="B17" s="46"/>
      <c r="C17" s="40"/>
      <c r="D17" s="30"/>
      <c r="E17" s="30"/>
      <c r="F17" s="31"/>
      <c r="G17" s="30"/>
      <c r="H17" s="30"/>
      <c r="I17" s="30"/>
      <c r="J17" s="29"/>
      <c r="K17" s="1164"/>
    </row>
    <row r="18" spans="1:11">
      <c r="A18" s="34"/>
      <c r="B18" s="45" t="s">
        <v>420</v>
      </c>
      <c r="C18" s="44" t="s">
        <v>421</v>
      </c>
      <c r="D18" s="55" t="s">
        <v>422</v>
      </c>
      <c r="E18" s="42">
        <v>100</v>
      </c>
      <c r="F18" s="43">
        <v>3</v>
      </c>
      <c r="G18" s="42">
        <f>E18*F18</f>
        <v>300</v>
      </c>
      <c r="H18" s="42">
        <f>G18</f>
        <v>300</v>
      </c>
      <c r="I18" s="42">
        <v>90</v>
      </c>
      <c r="J18" s="41"/>
      <c r="K18" s="1164"/>
    </row>
    <row r="19" spans="1:11">
      <c r="A19" s="34"/>
      <c r="B19" s="40" t="s">
        <v>423</v>
      </c>
      <c r="C19" s="32" t="s">
        <v>424</v>
      </c>
      <c r="D19" s="54" t="s">
        <v>425</v>
      </c>
      <c r="E19" s="30">
        <v>8</v>
      </c>
      <c r="F19" s="31">
        <v>90</v>
      </c>
      <c r="G19" s="30">
        <f>E19*F19</f>
        <v>720</v>
      </c>
      <c r="H19" s="30">
        <f>G19*1.13</f>
        <v>813.59999999999991</v>
      </c>
      <c r="I19" s="30">
        <v>601.03</v>
      </c>
      <c r="J19" s="29"/>
      <c r="K19" s="1164"/>
    </row>
    <row r="20" spans="1:11">
      <c r="A20" s="34"/>
      <c r="B20" s="45" t="s">
        <v>426</v>
      </c>
      <c r="C20" s="44" t="s">
        <v>427</v>
      </c>
      <c r="D20" s="55" t="s">
        <v>428</v>
      </c>
      <c r="E20" s="42">
        <v>8</v>
      </c>
      <c r="F20" s="43">
        <v>90</v>
      </c>
      <c r="G20" s="42">
        <f>E20*F20</f>
        <v>720</v>
      </c>
      <c r="H20" s="42">
        <f>G20*1.13</f>
        <v>813.59999999999991</v>
      </c>
      <c r="I20" s="42"/>
      <c r="J20" s="41"/>
      <c r="K20" s="1164"/>
    </row>
    <row r="21" spans="1:11">
      <c r="A21" s="34"/>
      <c r="B21" s="40" t="s">
        <v>429</v>
      </c>
      <c r="C21" s="32" t="s">
        <v>430</v>
      </c>
      <c r="D21" s="54" t="s">
        <v>431</v>
      </c>
      <c r="E21" s="30">
        <v>20</v>
      </c>
      <c r="F21" s="31">
        <v>8</v>
      </c>
      <c r="G21" s="30">
        <f>E21*F21</f>
        <v>160</v>
      </c>
      <c r="H21" s="30">
        <f>G21*1.13</f>
        <v>180.79999999999998</v>
      </c>
      <c r="I21" s="30"/>
      <c r="J21" s="29"/>
      <c r="K21" s="1164"/>
    </row>
    <row r="22" spans="1:11">
      <c r="A22" s="34"/>
      <c r="B22" s="40" t="s">
        <v>432</v>
      </c>
      <c r="C22" s="32" t="s">
        <v>433</v>
      </c>
      <c r="D22" s="1165" t="s">
        <v>434</v>
      </c>
      <c r="E22" s="30">
        <v>3500</v>
      </c>
      <c r="F22" s="31">
        <v>1</v>
      </c>
      <c r="G22" s="30">
        <f>E22*F22</f>
        <v>3500</v>
      </c>
      <c r="H22" s="30">
        <v>3500</v>
      </c>
      <c r="I22" s="30">
        <v>900</v>
      </c>
      <c r="J22" s="29"/>
      <c r="K22" s="1164"/>
    </row>
    <row r="23" spans="1:11">
      <c r="A23" s="34"/>
      <c r="B23" s="40"/>
      <c r="C23" s="32"/>
      <c r="D23" s="54"/>
      <c r="E23" s="30"/>
      <c r="F23" s="31"/>
      <c r="G23" s="30"/>
      <c r="H23" s="30"/>
      <c r="I23" s="30"/>
      <c r="J23" s="29"/>
      <c r="K23" s="1164"/>
    </row>
    <row r="24" spans="1:11">
      <c r="A24" s="47" t="s">
        <v>435</v>
      </c>
      <c r="B24" s="40"/>
      <c r="C24" s="32"/>
      <c r="D24" s="54"/>
      <c r="E24" s="30"/>
      <c r="F24" s="31"/>
      <c r="G24" s="30"/>
      <c r="H24" s="30"/>
      <c r="I24" s="30"/>
      <c r="J24" s="29"/>
      <c r="K24" s="1164"/>
    </row>
    <row r="25" spans="1:11">
      <c r="A25" s="47"/>
      <c r="B25" s="45" t="s">
        <v>436</v>
      </c>
      <c r="C25" s="45" t="s">
        <v>437</v>
      </c>
      <c r="D25" s="55" t="s">
        <v>438</v>
      </c>
      <c r="E25" s="42">
        <v>55</v>
      </c>
      <c r="F25" s="43">
        <v>1</v>
      </c>
      <c r="G25" s="42">
        <f t="shared" ref="G25:G37" si="0">E25*F25</f>
        <v>55</v>
      </c>
      <c r="H25" s="42">
        <f t="shared" ref="H25:H37" si="1">G25*1.13</f>
        <v>62.149999999999991</v>
      </c>
      <c r="I25" s="42"/>
      <c r="J25" s="41"/>
      <c r="K25" s="1164"/>
    </row>
    <row r="26" spans="1:11">
      <c r="A26" s="47"/>
      <c r="B26" s="45" t="s">
        <v>439</v>
      </c>
      <c r="C26" s="32" t="s">
        <v>440</v>
      </c>
      <c r="D26" s="54" t="s">
        <v>441</v>
      </c>
      <c r="E26" s="30">
        <v>12.99</v>
      </c>
      <c r="F26" s="31">
        <v>1</v>
      </c>
      <c r="G26" s="30">
        <f t="shared" si="0"/>
        <v>12.99</v>
      </c>
      <c r="H26" s="30">
        <f t="shared" si="1"/>
        <v>14.678699999999999</v>
      </c>
      <c r="I26" s="30"/>
      <c r="J26" s="29"/>
      <c r="K26" s="1164"/>
    </row>
    <row r="27" spans="1:11">
      <c r="A27" s="1041"/>
      <c r="B27" s="45" t="s">
        <v>442</v>
      </c>
      <c r="C27" s="1034" t="s">
        <v>443</v>
      </c>
      <c r="D27" s="1042" t="s">
        <v>444</v>
      </c>
      <c r="E27" s="1037">
        <v>150</v>
      </c>
      <c r="F27" s="1038">
        <v>1</v>
      </c>
      <c r="G27" s="1037">
        <v>150</v>
      </c>
      <c r="H27" s="1037">
        <v>150</v>
      </c>
      <c r="I27" s="1037"/>
      <c r="J27" s="1043"/>
      <c r="K27" s="1164"/>
    </row>
    <row r="28" spans="1:11">
      <c r="A28" s="1041"/>
      <c r="B28" s="45" t="s">
        <v>445</v>
      </c>
      <c r="C28" s="1044" t="s">
        <v>446</v>
      </c>
      <c r="D28" s="1045" t="s">
        <v>447</v>
      </c>
      <c r="E28" s="1046">
        <v>80</v>
      </c>
      <c r="F28" s="1047">
        <v>2</v>
      </c>
      <c r="G28" s="1046">
        <f>E28*F28</f>
        <v>160</v>
      </c>
      <c r="H28" s="1046">
        <v>160</v>
      </c>
      <c r="I28" s="1046"/>
      <c r="J28" s="1043"/>
      <c r="K28" s="1164"/>
    </row>
    <row r="29" spans="1:11">
      <c r="A29" s="1041"/>
      <c r="B29" s="45" t="s">
        <v>448</v>
      </c>
      <c r="C29" s="1044" t="s">
        <v>449</v>
      </c>
      <c r="D29" s="1045" t="s">
        <v>450</v>
      </c>
      <c r="E29" s="1046">
        <v>149</v>
      </c>
      <c r="F29" s="1047">
        <v>1</v>
      </c>
      <c r="G29" s="1046">
        <f>E29*F29</f>
        <v>149</v>
      </c>
      <c r="H29" s="1046">
        <f>G29*1.13</f>
        <v>168.36999999999998</v>
      </c>
      <c r="I29" s="1046"/>
      <c r="J29" s="1043"/>
      <c r="K29" s="1164"/>
    </row>
    <row r="30" spans="1:11">
      <c r="A30" s="47"/>
      <c r="B30" s="45" t="s">
        <v>451</v>
      </c>
      <c r="C30" s="44" t="s">
        <v>452</v>
      </c>
      <c r="D30" s="55" t="s">
        <v>453</v>
      </c>
      <c r="E30" s="42">
        <v>8</v>
      </c>
      <c r="F30" s="43">
        <v>45</v>
      </c>
      <c r="G30" s="42">
        <f t="shared" si="0"/>
        <v>360</v>
      </c>
      <c r="H30" s="42">
        <f t="shared" si="1"/>
        <v>406.79999999999995</v>
      </c>
      <c r="I30" s="42"/>
      <c r="J30" s="41"/>
      <c r="K30" s="1164"/>
    </row>
    <row r="31" spans="1:11">
      <c r="A31" s="47"/>
      <c r="B31" s="45" t="s">
        <v>454</v>
      </c>
      <c r="C31" s="32" t="s">
        <v>455</v>
      </c>
      <c r="D31" s="54" t="s">
        <v>456</v>
      </c>
      <c r="E31" s="30">
        <v>49.99</v>
      </c>
      <c r="F31" s="31">
        <v>4</v>
      </c>
      <c r="G31" s="30">
        <f t="shared" si="0"/>
        <v>199.96</v>
      </c>
      <c r="H31" s="30">
        <f t="shared" si="1"/>
        <v>225.95479999999998</v>
      </c>
      <c r="I31" s="30"/>
      <c r="J31" s="29"/>
      <c r="K31" s="1164"/>
    </row>
    <row r="32" spans="1:11">
      <c r="A32" s="47"/>
      <c r="B32" s="45" t="s">
        <v>457</v>
      </c>
      <c r="C32" s="44" t="s">
        <v>458</v>
      </c>
      <c r="D32" s="55" t="s">
        <v>459</v>
      </c>
      <c r="E32" s="42">
        <v>0.25</v>
      </c>
      <c r="F32" s="43">
        <v>100</v>
      </c>
      <c r="G32" s="42">
        <f t="shared" si="0"/>
        <v>25</v>
      </c>
      <c r="H32" s="42">
        <f t="shared" si="1"/>
        <v>28.249999999999996</v>
      </c>
      <c r="I32" s="42"/>
      <c r="J32" s="41"/>
      <c r="K32" s="1164"/>
    </row>
    <row r="33" spans="1:11">
      <c r="A33" s="47"/>
      <c r="B33" s="45" t="s">
        <v>460</v>
      </c>
      <c r="C33" s="32" t="s">
        <v>461</v>
      </c>
      <c r="D33" s="54" t="s">
        <v>462</v>
      </c>
      <c r="E33" s="30">
        <v>11.58</v>
      </c>
      <c r="F33" s="31">
        <v>12</v>
      </c>
      <c r="G33" s="30">
        <f t="shared" si="0"/>
        <v>138.96</v>
      </c>
      <c r="H33" s="30">
        <f t="shared" si="1"/>
        <v>157.0248</v>
      </c>
      <c r="I33" s="30"/>
      <c r="J33" s="29"/>
      <c r="K33" s="1164"/>
    </row>
    <row r="34" spans="1:11">
      <c r="A34" s="34"/>
      <c r="B34" s="45" t="s">
        <v>463</v>
      </c>
      <c r="C34" s="44" t="s">
        <v>464</v>
      </c>
      <c r="D34" s="55" t="s">
        <v>465</v>
      </c>
      <c r="E34" s="42">
        <v>2.99</v>
      </c>
      <c r="F34" s="43">
        <v>50</v>
      </c>
      <c r="G34" s="42">
        <f t="shared" si="0"/>
        <v>149.5</v>
      </c>
      <c r="H34" s="42">
        <f t="shared" si="1"/>
        <v>168.93499999999997</v>
      </c>
      <c r="I34" s="42"/>
      <c r="J34" s="41"/>
      <c r="K34" s="1164"/>
    </row>
    <row r="35" spans="1:11">
      <c r="A35" s="34"/>
      <c r="B35" s="45" t="s">
        <v>466</v>
      </c>
      <c r="C35" s="32" t="s">
        <v>467</v>
      </c>
      <c r="D35" s="54" t="s">
        <v>468</v>
      </c>
      <c r="E35" s="30">
        <v>6.79</v>
      </c>
      <c r="F35" s="31">
        <v>14</v>
      </c>
      <c r="G35" s="30">
        <f t="shared" si="0"/>
        <v>95.06</v>
      </c>
      <c r="H35" s="30">
        <f t="shared" si="1"/>
        <v>107.41779999999999</v>
      </c>
      <c r="I35" s="30"/>
      <c r="J35" s="29"/>
      <c r="K35" s="1164"/>
    </row>
    <row r="36" spans="1:11">
      <c r="A36" s="34"/>
      <c r="B36" s="45" t="s">
        <v>469</v>
      </c>
      <c r="C36" s="44" t="s">
        <v>470</v>
      </c>
      <c r="D36" s="55" t="s">
        <v>471</v>
      </c>
      <c r="E36" s="42">
        <v>50.88</v>
      </c>
      <c r="F36" s="43">
        <v>4</v>
      </c>
      <c r="G36" s="42">
        <f t="shared" si="0"/>
        <v>203.52</v>
      </c>
      <c r="H36" s="42">
        <f t="shared" si="1"/>
        <v>229.9776</v>
      </c>
      <c r="I36" s="42"/>
      <c r="J36" s="41"/>
      <c r="K36" s="1164"/>
    </row>
    <row r="37" spans="1:11" s="1163" customFormat="1">
      <c r="A37" s="34"/>
      <c r="B37" s="45" t="s">
        <v>472</v>
      </c>
      <c r="C37" s="44" t="s">
        <v>473</v>
      </c>
      <c r="D37" s="1165" t="s">
        <v>474</v>
      </c>
      <c r="E37" s="42">
        <v>350</v>
      </c>
      <c r="F37" s="43">
        <v>1</v>
      </c>
      <c r="G37" s="42">
        <f t="shared" si="0"/>
        <v>350</v>
      </c>
      <c r="H37" s="42">
        <f t="shared" si="1"/>
        <v>395.49999999999994</v>
      </c>
      <c r="I37" s="42"/>
      <c r="J37" s="41"/>
      <c r="K37" s="1164"/>
    </row>
    <row r="38" spans="1:11">
      <c r="A38" s="34"/>
      <c r="B38" s="40"/>
      <c r="C38" s="32"/>
      <c r="D38" s="54"/>
      <c r="E38" s="30"/>
      <c r="F38" s="31"/>
      <c r="G38" s="30"/>
      <c r="H38" s="30"/>
      <c r="I38" s="30"/>
      <c r="J38" s="29"/>
      <c r="K38" s="1164"/>
    </row>
    <row r="39" spans="1:11">
      <c r="A39" s="47" t="s">
        <v>475</v>
      </c>
      <c r="B39" s="40"/>
      <c r="C39" s="32"/>
      <c r="D39" s="54"/>
      <c r="E39" s="30"/>
      <c r="F39" s="31"/>
      <c r="G39" s="30"/>
      <c r="H39" s="30"/>
      <c r="I39" s="30"/>
      <c r="J39" s="29"/>
      <c r="K39" s="1164"/>
    </row>
    <row r="40" spans="1:11">
      <c r="A40" s="34"/>
      <c r="B40" s="61" t="s">
        <v>460</v>
      </c>
      <c r="C40" s="61" t="s">
        <v>476</v>
      </c>
      <c r="D40" s="59" t="s">
        <v>477</v>
      </c>
      <c r="E40" s="57">
        <v>80</v>
      </c>
      <c r="F40" s="58">
        <v>12</v>
      </c>
      <c r="G40" s="57">
        <f>E40*F40</f>
        <v>960</v>
      </c>
      <c r="H40" s="57">
        <f>G40</f>
        <v>960</v>
      </c>
      <c r="I40" s="57">
        <v>80</v>
      </c>
      <c r="J40" s="56"/>
      <c r="K40" s="1164"/>
    </row>
    <row r="41" spans="1:11">
      <c r="A41" s="34"/>
      <c r="B41" s="68" t="s">
        <v>463</v>
      </c>
      <c r="C41" s="67" t="s">
        <v>478</v>
      </c>
      <c r="D41" s="66" t="s">
        <v>479</v>
      </c>
      <c r="E41" s="63">
        <v>350</v>
      </c>
      <c r="F41" s="65">
        <v>9</v>
      </c>
      <c r="G41" s="63">
        <f>E41*F41</f>
        <v>3150</v>
      </c>
      <c r="H41" s="64">
        <f>G41</f>
        <v>3150</v>
      </c>
      <c r="I41" s="63">
        <v>3370</v>
      </c>
      <c r="J41" s="62"/>
      <c r="K41" s="1164"/>
    </row>
    <row r="42" spans="1:11">
      <c r="A42" s="34"/>
      <c r="B42" s="61" t="s">
        <v>466</v>
      </c>
      <c r="C42" s="60" t="s">
        <v>480</v>
      </c>
      <c r="D42" s="59" t="s">
        <v>481</v>
      </c>
      <c r="E42" s="57">
        <v>350</v>
      </c>
      <c r="F42" s="58">
        <v>4</v>
      </c>
      <c r="G42" s="57">
        <f>E42*F42</f>
        <v>1400</v>
      </c>
      <c r="H42" s="57">
        <f>G42</f>
        <v>1400</v>
      </c>
      <c r="I42" s="57">
        <v>700</v>
      </c>
      <c r="J42" s="56"/>
      <c r="K42" s="1164"/>
    </row>
    <row r="43" spans="1:11">
      <c r="A43" s="34"/>
      <c r="B43" s="68" t="s">
        <v>469</v>
      </c>
      <c r="C43" s="67" t="s">
        <v>482</v>
      </c>
      <c r="D43" s="66" t="s">
        <v>481</v>
      </c>
      <c r="E43" s="63">
        <v>350</v>
      </c>
      <c r="F43" s="65">
        <v>4</v>
      </c>
      <c r="G43" s="63">
        <f>E43*F43</f>
        <v>1400</v>
      </c>
      <c r="H43" s="64">
        <f>G43</f>
        <v>1400</v>
      </c>
      <c r="I43" s="63"/>
      <c r="J43" s="62"/>
      <c r="K43" s="1164"/>
    </row>
    <row r="44" spans="1:11">
      <c r="A44" s="34"/>
      <c r="B44" s="61" t="s">
        <v>472</v>
      </c>
      <c r="C44" s="60" t="s">
        <v>483</v>
      </c>
      <c r="D44" s="59" t="s">
        <v>484</v>
      </c>
      <c r="E44" s="57">
        <v>350</v>
      </c>
      <c r="F44" s="58">
        <v>3</v>
      </c>
      <c r="G44" s="57">
        <f>E44*F44</f>
        <v>1050</v>
      </c>
      <c r="H44" s="57">
        <f>G44</f>
        <v>1050</v>
      </c>
      <c r="I44" s="57"/>
      <c r="J44" s="56"/>
      <c r="K44" s="1164"/>
    </row>
    <row r="45" spans="1:11">
      <c r="A45" s="34"/>
      <c r="B45" s="40"/>
      <c r="C45" s="32"/>
      <c r="D45" s="54"/>
      <c r="E45" s="30"/>
      <c r="F45" s="31"/>
      <c r="G45" s="30"/>
      <c r="H45" s="30"/>
      <c r="I45" s="30"/>
      <c r="J45" s="29"/>
      <c r="K45" s="1164"/>
    </row>
    <row r="46" spans="1:11">
      <c r="A46" s="47" t="s">
        <v>485</v>
      </c>
      <c r="B46" s="40"/>
      <c r="C46" s="32"/>
      <c r="D46" s="54"/>
      <c r="E46" s="30"/>
      <c r="F46" s="31"/>
      <c r="G46" s="30"/>
      <c r="H46" s="30"/>
      <c r="I46" s="30"/>
      <c r="J46" s="29"/>
      <c r="K46" s="1164"/>
    </row>
    <row r="47" spans="1:11">
      <c r="A47" s="47"/>
      <c r="B47" s="45" t="s">
        <v>486</v>
      </c>
      <c r="C47" s="44" t="s">
        <v>487</v>
      </c>
      <c r="D47" s="55" t="s">
        <v>488</v>
      </c>
      <c r="E47" s="42" t="s">
        <v>489</v>
      </c>
      <c r="F47" s="43" t="s">
        <v>489</v>
      </c>
      <c r="G47" s="42">
        <v>4376</v>
      </c>
      <c r="H47" s="42">
        <f>G47</f>
        <v>4376</v>
      </c>
      <c r="I47" s="42"/>
      <c r="J47" s="41"/>
      <c r="K47" s="1164"/>
    </row>
    <row r="48" spans="1:11">
      <c r="A48" s="47"/>
      <c r="B48" s="40" t="s">
        <v>490</v>
      </c>
      <c r="C48" s="32" t="s">
        <v>491</v>
      </c>
      <c r="D48" s="54" t="s">
        <v>492</v>
      </c>
      <c r="E48" s="30">
        <v>80</v>
      </c>
      <c r="F48" s="31">
        <v>100</v>
      </c>
      <c r="G48" s="30">
        <f>E48*F48</f>
        <v>8000</v>
      </c>
      <c r="H48" s="30">
        <f>G48</f>
        <v>8000</v>
      </c>
      <c r="I48" s="30">
        <v>1470</v>
      </c>
      <c r="J48" s="29"/>
      <c r="K48" s="1164"/>
    </row>
    <row r="49" spans="1:11">
      <c r="A49" s="47"/>
      <c r="B49" s="45" t="s">
        <v>493</v>
      </c>
      <c r="C49" s="44" t="s">
        <v>494</v>
      </c>
      <c r="D49" s="55" t="s">
        <v>495</v>
      </c>
      <c r="E49" s="42">
        <v>80</v>
      </c>
      <c r="F49" s="43">
        <v>10</v>
      </c>
      <c r="G49" s="42">
        <f>E49*F49</f>
        <v>800</v>
      </c>
      <c r="H49" s="42">
        <f>G49</f>
        <v>800</v>
      </c>
      <c r="I49" s="42">
        <v>320</v>
      </c>
      <c r="J49" s="41"/>
      <c r="K49" s="1164"/>
    </row>
    <row r="50" spans="1:11">
      <c r="A50" s="47"/>
      <c r="B50" s="40" t="s">
        <v>496</v>
      </c>
      <c r="C50" s="32" t="s">
        <v>497</v>
      </c>
      <c r="D50" s="54" t="s">
        <v>498</v>
      </c>
      <c r="E50" s="30">
        <v>0.04</v>
      </c>
      <c r="F50" s="31">
        <v>30000</v>
      </c>
      <c r="G50" s="30">
        <f>E50*F50</f>
        <v>1200</v>
      </c>
      <c r="H50" s="30">
        <f>G50*1.13</f>
        <v>1355.9999999999998</v>
      </c>
      <c r="I50" s="30"/>
      <c r="J50" s="29"/>
      <c r="K50" s="1164"/>
    </row>
    <row r="51" spans="1:11">
      <c r="A51" s="47"/>
      <c r="B51" s="45" t="s">
        <v>499</v>
      </c>
      <c r="C51" s="44" t="s">
        <v>500</v>
      </c>
      <c r="D51" s="55" t="s">
        <v>501</v>
      </c>
      <c r="E51" s="42">
        <v>3.91</v>
      </c>
      <c r="F51" s="43">
        <v>5</v>
      </c>
      <c r="G51" s="42">
        <f>E51*F51</f>
        <v>19.55</v>
      </c>
      <c r="H51" s="42">
        <f>G51*1.13</f>
        <v>22.0915</v>
      </c>
      <c r="I51" s="42"/>
      <c r="J51" s="41"/>
      <c r="K51" s="1164"/>
    </row>
    <row r="52" spans="1:11">
      <c r="A52" s="47"/>
      <c r="B52" s="40" t="s">
        <v>502</v>
      </c>
      <c r="C52" s="32" t="s">
        <v>503</v>
      </c>
      <c r="D52" s="54" t="s">
        <v>504</v>
      </c>
      <c r="E52" s="30">
        <v>1.49</v>
      </c>
      <c r="F52" s="31">
        <v>3</v>
      </c>
      <c r="G52" s="30">
        <f>E52*F52</f>
        <v>4.47</v>
      </c>
      <c r="H52" s="30">
        <f>G52*1.13</f>
        <v>5.051099999999999</v>
      </c>
      <c r="I52" s="30"/>
      <c r="J52" s="29"/>
      <c r="K52" s="1164"/>
    </row>
    <row r="53" spans="1:11">
      <c r="A53" s="34"/>
      <c r="B53" s="33"/>
      <c r="C53" s="32"/>
      <c r="D53" s="30"/>
      <c r="E53" s="30"/>
      <c r="F53" s="31"/>
      <c r="G53" s="30"/>
      <c r="H53" s="30"/>
      <c r="I53" s="30"/>
      <c r="J53" s="29"/>
      <c r="K53" s="1164"/>
    </row>
    <row r="54" spans="1:11">
      <c r="A54" s="34"/>
      <c r="B54" s="39" t="s">
        <v>505</v>
      </c>
      <c r="C54" s="38"/>
      <c r="D54" s="36"/>
      <c r="E54" s="36"/>
      <c r="F54" s="37"/>
      <c r="G54" s="36"/>
      <c r="H54" s="36">
        <f>SUM(H18:H53)</f>
        <v>30402.201300000001</v>
      </c>
      <c r="I54" s="36">
        <f>SUM(I18:I53)</f>
        <v>7531.03</v>
      </c>
      <c r="J54" s="35">
        <f>SUM(J18:J53)</f>
        <v>0</v>
      </c>
      <c r="K54" s="1164"/>
    </row>
    <row r="55" spans="1:11">
      <c r="A55" s="47"/>
      <c r="B55" s="46"/>
      <c r="C55" s="51"/>
      <c r="D55" s="49"/>
      <c r="E55" s="49"/>
      <c r="F55" s="50"/>
      <c r="G55" s="49"/>
      <c r="H55" s="49"/>
      <c r="I55" s="49"/>
      <c r="J55" s="48"/>
      <c r="K55" s="1164"/>
    </row>
    <row r="56" spans="1:11">
      <c r="A56" s="47" t="s">
        <v>506</v>
      </c>
      <c r="B56" s="46"/>
      <c r="C56" s="40"/>
      <c r="D56" s="30"/>
      <c r="E56" s="30"/>
      <c r="F56" s="31"/>
      <c r="G56" s="30"/>
      <c r="H56" s="30"/>
      <c r="I56" s="30"/>
      <c r="J56" s="29"/>
      <c r="K56" s="1164"/>
    </row>
    <row r="57" spans="1:11">
      <c r="A57" s="34"/>
      <c r="B57" s="45" t="s">
        <v>507</v>
      </c>
      <c r="C57" s="44" t="s">
        <v>508</v>
      </c>
      <c r="D57" s="42" t="s">
        <v>509</v>
      </c>
      <c r="E57" s="42">
        <v>300</v>
      </c>
      <c r="F57" s="43">
        <v>1</v>
      </c>
      <c r="G57" s="42">
        <f t="shared" ref="G57:G63" si="2">E57*F57</f>
        <v>300</v>
      </c>
      <c r="H57" s="42">
        <f>G57</f>
        <v>300</v>
      </c>
      <c r="I57" s="42"/>
      <c r="J57" s="41"/>
      <c r="K57" s="1164"/>
    </row>
    <row r="58" spans="1:11">
      <c r="A58" s="34"/>
      <c r="B58" s="40" t="s">
        <v>510</v>
      </c>
      <c r="C58" s="32" t="s">
        <v>511</v>
      </c>
      <c r="D58" s="30" t="s">
        <v>512</v>
      </c>
      <c r="E58" s="30">
        <v>19.989999999999998</v>
      </c>
      <c r="F58" s="31">
        <v>15</v>
      </c>
      <c r="G58" s="30">
        <f t="shared" si="2"/>
        <v>299.84999999999997</v>
      </c>
      <c r="H58" s="30">
        <f>G58*1.13</f>
        <v>338.83049999999992</v>
      </c>
      <c r="I58" s="30"/>
      <c r="J58" s="29"/>
      <c r="K58" s="1164"/>
    </row>
    <row r="59" spans="1:11">
      <c r="A59" s="34"/>
      <c r="B59" s="45" t="s">
        <v>513</v>
      </c>
      <c r="C59" s="44" t="s">
        <v>514</v>
      </c>
      <c r="D59" s="42" t="s">
        <v>515</v>
      </c>
      <c r="E59" s="42">
        <v>50</v>
      </c>
      <c r="F59" s="43">
        <v>4</v>
      </c>
      <c r="G59" s="42">
        <f t="shared" si="2"/>
        <v>200</v>
      </c>
      <c r="H59" s="42">
        <f>G59*1.13</f>
        <v>225.99999999999997</v>
      </c>
      <c r="I59" s="42"/>
      <c r="J59" s="41"/>
      <c r="K59" s="1164"/>
    </row>
    <row r="60" spans="1:11" customFormat="1">
      <c r="A60" s="34"/>
      <c r="B60" s="40" t="s">
        <v>516</v>
      </c>
      <c r="C60" s="32" t="s">
        <v>517</v>
      </c>
      <c r="D60" s="30" t="s">
        <v>518</v>
      </c>
      <c r="E60" s="30">
        <v>20</v>
      </c>
      <c r="F60" s="31">
        <v>4</v>
      </c>
      <c r="G60" s="30">
        <f t="shared" si="2"/>
        <v>80</v>
      </c>
      <c r="H60" s="30">
        <f>G60*1.13</f>
        <v>90.399999999999991</v>
      </c>
      <c r="I60" s="30"/>
      <c r="J60" s="29"/>
      <c r="K60" s="1040"/>
    </row>
    <row r="61" spans="1:11">
      <c r="A61" s="34"/>
      <c r="B61" s="45" t="s">
        <v>519</v>
      </c>
      <c r="C61" s="44" t="s">
        <v>289</v>
      </c>
      <c r="D61" s="53" t="s">
        <v>520</v>
      </c>
      <c r="E61" s="42">
        <v>10</v>
      </c>
      <c r="F61" s="43">
        <v>25</v>
      </c>
      <c r="G61" s="42">
        <f t="shared" si="2"/>
        <v>250</v>
      </c>
      <c r="H61" s="42">
        <f>G61*1.13</f>
        <v>282.5</v>
      </c>
      <c r="I61" s="42"/>
      <c r="J61" s="41"/>
      <c r="K61" s="1164"/>
    </row>
    <row r="62" spans="1:11">
      <c r="A62" s="34"/>
      <c r="B62" s="40" t="s">
        <v>521</v>
      </c>
      <c r="C62" s="32" t="s">
        <v>522</v>
      </c>
      <c r="D62" s="52" t="s">
        <v>523</v>
      </c>
      <c r="E62" s="30">
        <v>10</v>
      </c>
      <c r="F62" s="31">
        <v>5</v>
      </c>
      <c r="G62" s="30">
        <f t="shared" si="2"/>
        <v>50</v>
      </c>
      <c r="H62" s="30">
        <f>G62 * 1.13</f>
        <v>56.499999999999993</v>
      </c>
      <c r="I62" s="30"/>
      <c r="J62" s="29"/>
      <c r="K62" s="1164"/>
    </row>
    <row r="63" spans="1:11">
      <c r="A63" s="1033"/>
      <c r="B63" s="1034" t="s">
        <v>524</v>
      </c>
      <c r="C63" s="1035" t="s">
        <v>525</v>
      </c>
      <c r="D63" s="1036" t="s">
        <v>526</v>
      </c>
      <c r="E63" s="1037">
        <v>160</v>
      </c>
      <c r="F63" s="1038">
        <v>1</v>
      </c>
      <c r="G63" s="1037">
        <f t="shared" si="2"/>
        <v>160</v>
      </c>
      <c r="H63" s="1037">
        <f>G63 * 1.13</f>
        <v>180.79999999999998</v>
      </c>
      <c r="I63" s="1037"/>
      <c r="J63" s="1039"/>
      <c r="K63" s="1164"/>
    </row>
    <row r="64" spans="1:11">
      <c r="A64" s="34"/>
      <c r="B64" s="40"/>
      <c r="C64" s="32"/>
      <c r="D64" s="30"/>
      <c r="E64" s="30"/>
      <c r="F64" s="31"/>
      <c r="G64" s="30"/>
      <c r="H64" s="30"/>
      <c r="I64" s="30"/>
      <c r="J64" s="29"/>
      <c r="K64" s="1164"/>
    </row>
    <row r="65" spans="1:11">
      <c r="A65" s="34"/>
      <c r="B65" s="39" t="s">
        <v>527</v>
      </c>
      <c r="C65" s="38"/>
      <c r="D65" s="36"/>
      <c r="E65" s="36"/>
      <c r="F65" s="37"/>
      <c r="G65" s="36"/>
      <c r="H65" s="36">
        <f>SUM(H57:H64)</f>
        <v>1475.0304999999998</v>
      </c>
      <c r="I65" s="36">
        <f>SUM(I56:I59)</f>
        <v>0</v>
      </c>
      <c r="J65" s="35">
        <f>SUM(J56:J59)</f>
        <v>0</v>
      </c>
      <c r="K65" s="1164"/>
    </row>
    <row r="66" spans="1:11">
      <c r="A66" s="47"/>
      <c r="B66" s="46"/>
      <c r="C66" s="51"/>
      <c r="D66" s="49"/>
      <c r="E66" s="49"/>
      <c r="F66" s="50"/>
      <c r="G66" s="49"/>
      <c r="H66" s="49"/>
      <c r="I66" s="49"/>
      <c r="J66" s="48"/>
      <c r="K66" s="1164"/>
    </row>
    <row r="67" spans="1:11">
      <c r="A67" s="47" t="s">
        <v>528</v>
      </c>
      <c r="B67" s="46"/>
      <c r="C67" s="40"/>
      <c r="D67" s="30"/>
      <c r="E67" s="30"/>
      <c r="F67" s="31"/>
      <c r="G67" s="30"/>
      <c r="H67" s="30"/>
      <c r="I67" s="30"/>
      <c r="J67" s="29"/>
      <c r="K67" s="1164"/>
    </row>
    <row r="68" spans="1:11">
      <c r="A68" s="34"/>
      <c r="B68" s="45" t="s">
        <v>529</v>
      </c>
      <c r="C68" s="44" t="s">
        <v>530</v>
      </c>
      <c r="D68" s="42" t="s">
        <v>531</v>
      </c>
      <c r="E68" s="42">
        <v>80</v>
      </c>
      <c r="F68" s="43">
        <v>2</v>
      </c>
      <c r="G68" s="42">
        <f>E68*F68</f>
        <v>160</v>
      </c>
      <c r="H68" s="42">
        <f>G68*1.13</f>
        <v>180.79999999999998</v>
      </c>
      <c r="I68" s="42"/>
      <c r="J68" s="41"/>
      <c r="K68" s="1164"/>
    </row>
    <row r="69" spans="1:11">
      <c r="A69" s="34"/>
      <c r="B69" s="40"/>
      <c r="C69" s="32"/>
      <c r="D69" s="30"/>
      <c r="E69" s="30"/>
      <c r="F69" s="31"/>
      <c r="G69" s="30"/>
      <c r="H69" s="30"/>
      <c r="I69" s="30"/>
      <c r="J69" s="29"/>
      <c r="K69" s="1164"/>
    </row>
    <row r="70" spans="1:11">
      <c r="A70" s="34"/>
      <c r="B70" s="39" t="s">
        <v>532</v>
      </c>
      <c r="C70" s="38"/>
      <c r="D70" s="36"/>
      <c r="E70" s="36"/>
      <c r="F70" s="37"/>
      <c r="G70" s="36"/>
      <c r="H70" s="36">
        <f>SUM(H68:H69)</f>
        <v>180.79999999999998</v>
      </c>
      <c r="I70" s="36">
        <f>SUM(I67:I68)</f>
        <v>0</v>
      </c>
      <c r="J70" s="35">
        <f>SUM(J67:J68)</f>
        <v>0</v>
      </c>
      <c r="K70" s="1164"/>
    </row>
    <row r="71" spans="1:11">
      <c r="A71" s="34"/>
      <c r="B71" s="33"/>
      <c r="C71" s="32"/>
      <c r="D71" s="30"/>
      <c r="E71" s="30"/>
      <c r="F71" s="31"/>
      <c r="G71" s="30"/>
      <c r="H71" s="30"/>
      <c r="I71" s="30"/>
      <c r="J71" s="29"/>
      <c r="K71" s="1164"/>
    </row>
    <row r="72" spans="1:11" ht="17.25">
      <c r="A72" s="27"/>
      <c r="B72" s="26"/>
      <c r="C72" s="28" t="s">
        <v>85</v>
      </c>
      <c r="D72" s="23"/>
      <c r="E72" s="23"/>
      <c r="F72" s="24"/>
      <c r="G72" s="23"/>
      <c r="H72" s="23">
        <f>SUM(H54+H65+H70)</f>
        <v>32058.031800000001</v>
      </c>
      <c r="I72" s="23">
        <v>0</v>
      </c>
      <c r="J72" s="22">
        <v>0</v>
      </c>
      <c r="K72" s="1164"/>
    </row>
    <row r="73" spans="1:11" ht="17.25">
      <c r="A73" s="27"/>
      <c r="B73" s="26"/>
      <c r="C73" s="25"/>
      <c r="D73" s="23"/>
      <c r="E73" s="23"/>
      <c r="F73" s="24"/>
      <c r="G73" s="23"/>
      <c r="H73" s="23"/>
      <c r="I73" s="23"/>
      <c r="J73" s="22"/>
      <c r="K73" s="1164"/>
    </row>
    <row r="74" spans="1:11" ht="18.75">
      <c r="A74" s="21" t="s">
        <v>86</v>
      </c>
      <c r="B74" s="20"/>
      <c r="C74" s="20"/>
      <c r="D74" s="18"/>
      <c r="E74" s="18"/>
      <c r="F74" s="19"/>
      <c r="G74" s="18"/>
      <c r="H74" s="18"/>
      <c r="I74" s="18"/>
      <c r="J74" s="17"/>
      <c r="K74" s="1164"/>
    </row>
    <row r="75" spans="1:11" ht="18.75">
      <c r="A75" s="12"/>
      <c r="B75" s="16" t="s">
        <v>87</v>
      </c>
      <c r="C75" s="15"/>
      <c r="D75" s="14"/>
      <c r="E75" s="14"/>
      <c r="F75" s="14"/>
      <c r="G75" s="14"/>
      <c r="H75" s="14">
        <f>H14</f>
        <v>33380</v>
      </c>
      <c r="I75" s="14">
        <f>I14</f>
        <v>0</v>
      </c>
      <c r="J75" s="13">
        <f>J14</f>
        <v>0</v>
      </c>
      <c r="K75" s="1164"/>
    </row>
    <row r="76" spans="1:11" ht="18.75">
      <c r="A76" s="12"/>
      <c r="B76" s="11" t="s">
        <v>88</v>
      </c>
      <c r="C76" s="10"/>
      <c r="D76" s="9"/>
      <c r="E76" s="9"/>
      <c r="F76" s="9"/>
      <c r="G76" s="9"/>
      <c r="H76" s="9">
        <f>H72</f>
        <v>32058.031800000001</v>
      </c>
      <c r="I76" s="9">
        <f>I72</f>
        <v>0</v>
      </c>
      <c r="J76" s="8">
        <f>J72</f>
        <v>0</v>
      </c>
      <c r="K76" s="1164"/>
    </row>
    <row r="77" spans="1:11" ht="18.75">
      <c r="A77" s="7"/>
      <c r="B77" s="6" t="s">
        <v>89</v>
      </c>
      <c r="C77" s="5"/>
      <c r="D77" s="4"/>
      <c r="E77" s="4"/>
      <c r="F77" s="4"/>
      <c r="G77" s="4"/>
      <c r="H77" s="4">
        <f>H75-H76</f>
        <v>1321.9681999999993</v>
      </c>
      <c r="I77" s="4">
        <f>I75-I76</f>
        <v>0</v>
      </c>
      <c r="J77" s="3">
        <f>J75-J76</f>
        <v>0</v>
      </c>
      <c r="K77" s="1164"/>
    </row>
    <row r="78" spans="1:11">
      <c r="A78" s="1164"/>
      <c r="B78" s="1164"/>
      <c r="C78" s="1164"/>
      <c r="D78" s="1164"/>
      <c r="E78" s="1164"/>
      <c r="F78" s="1164"/>
      <c r="G78" s="1164"/>
      <c r="H78" s="1164"/>
      <c r="I78" s="1164"/>
      <c r="J78" s="1164"/>
      <c r="K78" s="1164"/>
    </row>
    <row r="79" spans="1:11">
      <c r="A79" s="1164"/>
      <c r="B79" s="1164"/>
      <c r="C79" s="1164"/>
      <c r="D79" s="1164"/>
      <c r="E79" s="1164"/>
      <c r="F79" s="1164"/>
      <c r="G79" s="1164"/>
      <c r="H79" s="1164"/>
      <c r="I79" s="1164"/>
      <c r="J79" s="1164"/>
      <c r="K79" s="1164"/>
    </row>
    <row r="80" spans="1:11">
      <c r="A80" s="1163"/>
      <c r="B80" s="1163"/>
      <c r="C80" s="1163"/>
      <c r="D80" s="1163"/>
      <c r="E80" s="1163"/>
      <c r="F80" s="1163"/>
      <c r="G80" s="1163"/>
      <c r="H80" s="1163"/>
      <c r="I80" s="1163"/>
      <c r="J80" s="1163"/>
      <c r="K80" s="1164"/>
    </row>
    <row r="81" spans="11:11">
      <c r="K81" s="1164"/>
    </row>
    <row r="82" spans="11:11">
      <c r="K82" s="1164"/>
    </row>
    <row r="83" spans="11:11">
      <c r="K83" s="1164"/>
    </row>
    <row r="84" spans="11:11">
      <c r="K84" s="1164"/>
    </row>
    <row r="85" spans="11:11">
      <c r="K85" s="1164"/>
    </row>
    <row r="86" spans="11:11">
      <c r="K86" s="1164"/>
    </row>
    <row r="87" spans="11:11">
      <c r="K87" s="1164"/>
    </row>
    <row r="88" spans="11:11">
      <c r="K88" s="1164"/>
    </row>
    <row r="89" spans="11:11">
      <c r="K89" s="1164"/>
    </row>
    <row r="90" spans="11:11">
      <c r="K90" s="1164"/>
    </row>
    <row r="91" spans="11:11">
      <c r="K91" s="1164"/>
    </row>
    <row r="92" spans="11:11">
      <c r="K92" s="1164"/>
    </row>
    <row r="93" spans="11:11">
      <c r="K93" s="1164"/>
    </row>
    <row r="94" spans="11:11">
      <c r="K94" s="1164"/>
    </row>
    <row r="95" spans="11:11">
      <c r="K95" s="1164"/>
    </row>
  </sheetData>
  <mergeCells count="5">
    <mergeCell ref="D1:J4"/>
    <mergeCell ref="A5:C5"/>
    <mergeCell ref="D5:E5"/>
    <mergeCell ref="A8:C8"/>
    <mergeCell ref="A16:C16"/>
  </mergeCells>
  <pageMargins left="0.75" right="0.75" top="1" bottom="1" header="0.5" footer="0.5"/>
  <pageSetup orientation="portrait" horizontalDpi="4294967292" verticalDpi="429496729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70" zoomScaleNormal="70" workbookViewId="0">
      <selection activeCell="M12" sqref="M12"/>
    </sheetView>
  </sheetViews>
  <sheetFormatPr defaultColWidth="12.28515625" defaultRowHeight="15.75"/>
  <cols>
    <col min="1" max="2" width="12.28515625" style="165"/>
    <col min="3" max="3" width="34" style="165" customWidth="1"/>
    <col min="4" max="4" width="106" style="165" customWidth="1"/>
    <col min="5" max="7" width="12.28515625" style="165"/>
    <col min="8" max="8" width="16.28515625" style="165" bestFit="1" customWidth="1"/>
    <col min="9" max="16384" width="12.28515625" style="165"/>
  </cols>
  <sheetData>
    <row r="1" spans="1:11" ht="26.25">
      <c r="A1" s="1222" t="s">
        <v>533</v>
      </c>
      <c r="B1" s="1222"/>
      <c r="C1" s="1222"/>
      <c r="D1" s="1222"/>
      <c r="E1" s="1222"/>
      <c r="F1" s="1222"/>
      <c r="G1" s="1222"/>
      <c r="H1" s="1222"/>
      <c r="I1" s="1222"/>
      <c r="J1" s="1222"/>
    </row>
    <row r="2" spans="1:11" ht="17.25">
      <c r="A2" s="258"/>
      <c r="B2" s="257" t="s">
        <v>91</v>
      </c>
      <c r="C2" s="256" t="s">
        <v>92</v>
      </c>
      <c r="D2" s="255" t="s">
        <v>93</v>
      </c>
      <c r="E2" s="255" t="s">
        <v>94</v>
      </c>
      <c r="F2" s="254" t="s">
        <v>95</v>
      </c>
      <c r="G2" s="253" t="s">
        <v>96</v>
      </c>
      <c r="H2" s="253" t="s">
        <v>97</v>
      </c>
      <c r="I2" s="253" t="s">
        <v>276</v>
      </c>
      <c r="J2" s="252" t="s">
        <v>277</v>
      </c>
    </row>
    <row r="3" spans="1:11" ht="17.25">
      <c r="A3" s="251"/>
      <c r="B3" s="250"/>
      <c r="C3" s="250"/>
      <c r="D3" s="246"/>
      <c r="E3" s="246"/>
      <c r="F3" s="247"/>
      <c r="G3" s="246"/>
      <c r="H3" s="246"/>
      <c r="I3" s="246"/>
      <c r="J3" s="210"/>
    </row>
    <row r="4" spans="1:11" ht="17.25">
      <c r="A4" s="1191" t="s">
        <v>7</v>
      </c>
      <c r="B4" s="1192"/>
      <c r="C4" s="1192"/>
      <c r="D4" s="244"/>
      <c r="E4" s="244"/>
      <c r="F4" s="245"/>
      <c r="G4" s="244"/>
      <c r="H4" s="244"/>
      <c r="I4" s="244"/>
      <c r="J4" s="243"/>
    </row>
    <row r="5" spans="1:11" ht="17.25">
      <c r="A5" s="237"/>
      <c r="B5" s="249"/>
      <c r="C5" s="249"/>
      <c r="D5" s="246"/>
      <c r="E5" s="246"/>
      <c r="F5" s="247"/>
      <c r="G5" s="246"/>
      <c r="H5" s="246"/>
      <c r="I5" s="246"/>
      <c r="J5" s="210"/>
    </row>
    <row r="6" spans="1:11" ht="18.75">
      <c r="A6" s="248"/>
      <c r="B6" s="183"/>
      <c r="C6" s="183" t="s">
        <v>46</v>
      </c>
      <c r="D6" s="181"/>
      <c r="E6" s="181"/>
      <c r="F6" s="182"/>
      <c r="G6" s="181"/>
      <c r="H6" s="181">
        <v>0</v>
      </c>
      <c r="I6" s="181">
        <v>0</v>
      </c>
      <c r="J6" s="180">
        <v>0</v>
      </c>
    </row>
    <row r="7" spans="1:11" ht="18.75">
      <c r="A7" s="248"/>
      <c r="B7" s="183"/>
      <c r="C7" s="183"/>
      <c r="D7" s="246"/>
      <c r="E7" s="246"/>
      <c r="F7" s="247"/>
      <c r="G7" s="246"/>
      <c r="H7" s="246"/>
      <c r="I7" s="246"/>
      <c r="J7" s="210"/>
    </row>
    <row r="8" spans="1:11" ht="17.25">
      <c r="A8" s="1191" t="s">
        <v>47</v>
      </c>
      <c r="B8" s="1192"/>
      <c r="C8" s="1192"/>
      <c r="D8" s="244"/>
      <c r="E8" s="244"/>
      <c r="F8" s="245"/>
      <c r="G8" s="244"/>
      <c r="H8" s="244"/>
      <c r="I8" s="244"/>
      <c r="J8" s="243"/>
    </row>
    <row r="9" spans="1:11" ht="17.25">
      <c r="A9" s="237" t="s">
        <v>534</v>
      </c>
      <c r="B9" s="242"/>
      <c r="C9" s="241"/>
      <c r="D9" s="239"/>
      <c r="E9" s="239"/>
      <c r="F9" s="240"/>
      <c r="G9" s="239"/>
      <c r="H9" s="239"/>
      <c r="I9" s="239"/>
      <c r="J9" s="238"/>
    </row>
    <row r="10" spans="1:11" ht="17.25">
      <c r="A10" s="236"/>
      <c r="B10" s="229" t="s">
        <v>535</v>
      </c>
      <c r="C10" s="228" t="s">
        <v>536</v>
      </c>
      <c r="D10" s="226" t="s">
        <v>537</v>
      </c>
      <c r="E10" s="226">
        <v>50</v>
      </c>
      <c r="F10" s="227">
        <v>25</v>
      </c>
      <c r="G10" s="226">
        <v>900</v>
      </c>
      <c r="H10" s="226">
        <f>G10*1.13</f>
        <v>1016.9999999999999</v>
      </c>
      <c r="I10" s="226"/>
      <c r="J10" s="225"/>
    </row>
    <row r="11" spans="1:11" ht="17.25">
      <c r="A11" s="236"/>
      <c r="B11" s="223" t="s">
        <v>538</v>
      </c>
      <c r="C11" s="222" t="s">
        <v>539</v>
      </c>
      <c r="D11" s="220" t="s">
        <v>540</v>
      </c>
      <c r="E11" s="231">
        <v>20</v>
      </c>
      <c r="F11" s="232">
        <v>4</v>
      </c>
      <c r="G11" s="231">
        <f>E11*F11</f>
        <v>80</v>
      </c>
      <c r="H11" s="231">
        <f t="shared" ref="H11:H22" si="0">G11*1.13</f>
        <v>90.399999999999991</v>
      </c>
      <c r="I11" s="220"/>
      <c r="J11" s="219"/>
    </row>
    <row r="12" spans="1:11" ht="17.25">
      <c r="A12" s="237"/>
      <c r="B12" s="229" t="s">
        <v>541</v>
      </c>
      <c r="C12" s="228" t="s">
        <v>289</v>
      </c>
      <c r="D12" s="226" t="s">
        <v>542</v>
      </c>
      <c r="E12" s="226">
        <v>3</v>
      </c>
      <c r="F12" s="227" t="s">
        <v>543</v>
      </c>
      <c r="G12" s="226">
        <f>E12*10*25</f>
        <v>750</v>
      </c>
      <c r="H12" s="226">
        <f t="shared" si="0"/>
        <v>847.49999999999989</v>
      </c>
      <c r="I12" s="226"/>
      <c r="J12" s="225"/>
    </row>
    <row r="13" spans="1:11" ht="17.25">
      <c r="A13" s="236"/>
      <c r="B13" s="185" t="s">
        <v>544</v>
      </c>
      <c r="C13" s="233" t="s">
        <v>545</v>
      </c>
      <c r="D13" s="231" t="s">
        <v>546</v>
      </c>
      <c r="E13" s="231">
        <v>0.89</v>
      </c>
      <c r="F13" s="232" t="s">
        <v>547</v>
      </c>
      <c r="G13" s="231">
        <f>250*E13</f>
        <v>222.5</v>
      </c>
      <c r="H13" s="231">
        <f t="shared" si="0"/>
        <v>251.42499999999998</v>
      </c>
      <c r="I13" s="231"/>
      <c r="J13" s="230"/>
    </row>
    <row r="14" spans="1:11" ht="17.25">
      <c r="A14" s="236"/>
      <c r="B14" s="229" t="s">
        <v>548</v>
      </c>
      <c r="C14" s="228" t="s">
        <v>549</v>
      </c>
      <c r="D14" s="226" t="s">
        <v>550</v>
      </c>
      <c r="E14" s="226">
        <v>100</v>
      </c>
      <c r="F14" s="227">
        <v>1</v>
      </c>
      <c r="G14" s="226">
        <v>100</v>
      </c>
      <c r="H14" s="226">
        <f t="shared" si="0"/>
        <v>112.99999999999999</v>
      </c>
      <c r="I14" s="226">
        <v>38.4</v>
      </c>
      <c r="J14" s="225"/>
      <c r="K14" s="165" t="s">
        <v>1786</v>
      </c>
    </row>
    <row r="15" spans="1:11" ht="17.25">
      <c r="A15" s="235"/>
      <c r="B15" s="185" t="s">
        <v>551</v>
      </c>
      <c r="C15" s="233" t="s">
        <v>552</v>
      </c>
      <c r="D15" s="231" t="s">
        <v>553</v>
      </c>
      <c r="E15" s="231">
        <v>40</v>
      </c>
      <c r="F15" s="232">
        <v>4</v>
      </c>
      <c r="G15" s="231">
        <v>120</v>
      </c>
      <c r="H15" s="231">
        <f t="shared" si="0"/>
        <v>135.6</v>
      </c>
      <c r="I15" s="231"/>
      <c r="J15" s="230"/>
    </row>
    <row r="16" spans="1:11" ht="18.75">
      <c r="A16" s="234"/>
      <c r="B16" s="229" t="s">
        <v>554</v>
      </c>
      <c r="C16" s="228" t="s">
        <v>555</v>
      </c>
      <c r="D16" s="226" t="s">
        <v>556</v>
      </c>
      <c r="E16" s="226">
        <v>150</v>
      </c>
      <c r="F16" s="227">
        <v>1</v>
      </c>
      <c r="G16" s="226">
        <v>150</v>
      </c>
      <c r="H16" s="226">
        <f t="shared" si="0"/>
        <v>169.49999999999997</v>
      </c>
      <c r="I16" s="226"/>
      <c r="J16" s="225"/>
    </row>
    <row r="17" spans="1:10" ht="18.75">
      <c r="A17" s="234"/>
      <c r="B17" s="185" t="s">
        <v>557</v>
      </c>
      <c r="C17" s="233" t="s">
        <v>558</v>
      </c>
      <c r="D17" s="231" t="s">
        <v>559</v>
      </c>
      <c r="E17" s="231">
        <v>45</v>
      </c>
      <c r="F17" s="232">
        <v>4</v>
      </c>
      <c r="G17" s="231">
        <v>225</v>
      </c>
      <c r="H17" s="231">
        <f t="shared" si="0"/>
        <v>254.24999999999997</v>
      </c>
      <c r="I17" s="231"/>
      <c r="J17" s="230"/>
    </row>
    <row r="18" spans="1:10" ht="18.75">
      <c r="A18" s="224"/>
      <c r="B18" s="229" t="s">
        <v>560</v>
      </c>
      <c r="C18" s="228" t="s">
        <v>561</v>
      </c>
      <c r="D18" s="226" t="s">
        <v>562</v>
      </c>
      <c r="E18" s="226">
        <v>49.99</v>
      </c>
      <c r="F18" s="227">
        <v>12</v>
      </c>
      <c r="G18" s="226">
        <f>E18*F18</f>
        <v>599.88</v>
      </c>
      <c r="H18" s="226">
        <f t="shared" si="0"/>
        <v>677.86439999999993</v>
      </c>
      <c r="I18" s="226"/>
      <c r="J18" s="225"/>
    </row>
    <row r="19" spans="1:10" ht="18.75">
      <c r="A19" s="224"/>
      <c r="B19" s="185" t="s">
        <v>563</v>
      </c>
      <c r="C19" s="233" t="s">
        <v>564</v>
      </c>
      <c r="D19" s="231" t="s">
        <v>565</v>
      </c>
      <c r="E19" s="231">
        <v>8</v>
      </c>
      <c r="F19" s="232">
        <v>25</v>
      </c>
      <c r="G19" s="231">
        <f>E19*F19</f>
        <v>200</v>
      </c>
      <c r="H19" s="231">
        <f t="shared" si="0"/>
        <v>225.99999999999997</v>
      </c>
      <c r="I19" s="231">
        <v>194.93</v>
      </c>
      <c r="J19" s="230"/>
    </row>
    <row r="20" spans="1:10" ht="18.75">
      <c r="A20" s="224"/>
      <c r="B20" s="229" t="s">
        <v>566</v>
      </c>
      <c r="C20" s="228" t="s">
        <v>455</v>
      </c>
      <c r="D20" s="226" t="s">
        <v>567</v>
      </c>
      <c r="E20" s="226">
        <v>1</v>
      </c>
      <c r="F20" s="227">
        <v>50</v>
      </c>
      <c r="G20" s="226">
        <f>E20*F20+8</f>
        <v>58</v>
      </c>
      <c r="H20" s="226">
        <f t="shared" si="0"/>
        <v>65.539999999999992</v>
      </c>
      <c r="I20" s="226"/>
      <c r="J20" s="225"/>
    </row>
    <row r="21" spans="1:10" ht="18.75">
      <c r="A21" s="224"/>
      <c r="B21" s="185" t="s">
        <v>568</v>
      </c>
      <c r="C21" s="233" t="s">
        <v>569</v>
      </c>
      <c r="D21" s="231" t="s">
        <v>570</v>
      </c>
      <c r="E21" s="231">
        <v>10</v>
      </c>
      <c r="F21" s="232">
        <v>6</v>
      </c>
      <c r="G21" s="231">
        <f>E21*F21</f>
        <v>60</v>
      </c>
      <c r="H21" s="231">
        <f t="shared" si="0"/>
        <v>67.8</v>
      </c>
      <c r="I21" s="231"/>
      <c r="J21" s="230"/>
    </row>
    <row r="22" spans="1:10" ht="18.75">
      <c r="A22" s="224"/>
      <c r="B22" s="229" t="s">
        <v>571</v>
      </c>
      <c r="C22" s="228" t="s">
        <v>572</v>
      </c>
      <c r="D22" s="226" t="s">
        <v>573</v>
      </c>
      <c r="E22" s="226">
        <v>39.880000000000003</v>
      </c>
      <c r="F22" s="227">
        <v>1</v>
      </c>
      <c r="G22" s="226">
        <f>E22*F22</f>
        <v>39.880000000000003</v>
      </c>
      <c r="H22" s="226">
        <f t="shared" si="0"/>
        <v>45.064399999999999</v>
      </c>
      <c r="I22" s="226"/>
      <c r="J22" s="225"/>
    </row>
    <row r="23" spans="1:10" ht="18.75">
      <c r="A23" s="224"/>
      <c r="B23" s="223"/>
      <c r="C23" s="222"/>
      <c r="D23" s="220"/>
      <c r="E23" s="220"/>
      <c r="F23" s="221"/>
      <c r="G23" s="220"/>
      <c r="H23" s="220"/>
      <c r="I23" s="220"/>
      <c r="J23" s="219"/>
    </row>
    <row r="24" spans="1:10" ht="17.25">
      <c r="B24" s="218" t="s">
        <v>574</v>
      </c>
      <c r="C24" s="217"/>
      <c r="D24" s="215"/>
      <c r="E24" s="215"/>
      <c r="F24" s="216"/>
      <c r="G24" s="215"/>
      <c r="H24" s="215">
        <f>SUM(H10:H22)</f>
        <v>3960.9438</v>
      </c>
      <c r="I24" s="215">
        <v>0</v>
      </c>
      <c r="J24" s="214">
        <v>0</v>
      </c>
    </row>
    <row r="25" spans="1:10" ht="17.25">
      <c r="B25" s="213"/>
      <c r="C25" s="213"/>
      <c r="D25" s="211"/>
      <c r="E25" s="211"/>
      <c r="F25" s="212"/>
      <c r="G25" s="211"/>
      <c r="H25" s="211"/>
      <c r="I25" s="211"/>
      <c r="J25" s="210"/>
    </row>
    <row r="26" spans="1:10" ht="17.25">
      <c r="A26" s="192" t="s">
        <v>575</v>
      </c>
      <c r="B26" s="191"/>
      <c r="C26" s="209"/>
      <c r="D26" s="200"/>
      <c r="E26" s="200"/>
      <c r="F26" s="201"/>
      <c r="G26" s="200"/>
      <c r="H26" s="200"/>
      <c r="I26" s="200"/>
      <c r="J26" s="199"/>
    </row>
    <row r="27" spans="1:10" ht="17.25">
      <c r="A27" s="198"/>
      <c r="B27" s="208" t="s">
        <v>576</v>
      </c>
      <c r="C27" s="207" t="s">
        <v>577</v>
      </c>
      <c r="D27" s="205" t="s">
        <v>578</v>
      </c>
      <c r="E27" s="205">
        <v>130</v>
      </c>
      <c r="F27" s="206">
        <v>1</v>
      </c>
      <c r="G27" s="205">
        <f>E27*F27</f>
        <v>130</v>
      </c>
      <c r="H27" s="205">
        <f>G27*1.13</f>
        <v>146.89999999999998</v>
      </c>
      <c r="I27" s="205"/>
      <c r="J27" s="204"/>
    </row>
    <row r="28" spans="1:10" ht="17.25">
      <c r="A28" s="198"/>
      <c r="B28" s="203"/>
      <c r="C28" s="202"/>
      <c r="D28" s="200"/>
      <c r="E28" s="200"/>
      <c r="F28" s="201"/>
      <c r="G28" s="200"/>
      <c r="H28" s="200"/>
      <c r="I28" s="200"/>
      <c r="J28" s="199"/>
    </row>
    <row r="29" spans="1:10" ht="17.25">
      <c r="A29" s="198"/>
      <c r="B29" s="197" t="s">
        <v>579</v>
      </c>
      <c r="C29" s="196"/>
      <c r="D29" s="194"/>
      <c r="E29" s="194"/>
      <c r="F29" s="195"/>
      <c r="G29" s="194"/>
      <c r="H29" s="194">
        <f>SUM(H27:H27)</f>
        <v>146.89999999999998</v>
      </c>
      <c r="I29" s="194">
        <f>SUM(I27:I28)</f>
        <v>0</v>
      </c>
      <c r="J29" s="193">
        <f>SUM(J27:J28)</f>
        <v>0</v>
      </c>
    </row>
    <row r="30" spans="1:10" ht="17.25">
      <c r="A30" s="192"/>
      <c r="B30" s="191"/>
      <c r="C30" s="190"/>
      <c r="D30" s="188"/>
      <c r="E30" s="188"/>
      <c r="F30" s="189"/>
      <c r="G30" s="188"/>
      <c r="H30" s="188"/>
      <c r="I30" s="188"/>
      <c r="J30" s="187"/>
    </row>
    <row r="31" spans="1:10" ht="18.75">
      <c r="A31" s="186"/>
      <c r="B31" s="184"/>
      <c r="C31" s="183" t="s">
        <v>85</v>
      </c>
      <c r="D31" s="181"/>
      <c r="E31" s="181"/>
      <c r="F31" s="182"/>
      <c r="G31" s="181"/>
      <c r="H31" s="181">
        <f>H24+H29</f>
        <v>4107.8437999999996</v>
      </c>
      <c r="I31" s="181">
        <v>0</v>
      </c>
      <c r="J31" s="180">
        <v>0</v>
      </c>
    </row>
    <row r="32" spans="1:10" ht="18.75">
      <c r="A32" s="185"/>
      <c r="B32" s="184"/>
      <c r="C32" s="183"/>
      <c r="D32" s="181"/>
      <c r="E32" s="181"/>
      <c r="F32" s="182"/>
      <c r="G32" s="181"/>
      <c r="H32" s="181"/>
      <c r="I32" s="181"/>
      <c r="J32" s="180"/>
    </row>
    <row r="33" spans="1:10" ht="20.25">
      <c r="A33" s="1149" t="s">
        <v>86</v>
      </c>
      <c r="B33" s="1150"/>
      <c r="C33" s="1150"/>
      <c r="D33" s="178"/>
      <c r="E33" s="178"/>
      <c r="F33" s="179"/>
      <c r="G33" s="178"/>
      <c r="H33" s="178"/>
      <c r="I33" s="178"/>
      <c r="J33" s="177"/>
    </row>
    <row r="34" spans="1:10" ht="20.25">
      <c r="A34" s="173"/>
      <c r="B34" s="176" t="s">
        <v>87</v>
      </c>
      <c r="C34" s="176"/>
      <c r="D34" s="175"/>
      <c r="E34" s="175"/>
      <c r="F34" s="175"/>
      <c r="G34" s="175"/>
      <c r="H34" s="175">
        <v>0</v>
      </c>
      <c r="I34" s="175">
        <v>0</v>
      </c>
      <c r="J34" s="174">
        <v>0</v>
      </c>
    </row>
    <row r="35" spans="1:10" ht="20.25">
      <c r="A35" s="173"/>
      <c r="B35" s="172" t="s">
        <v>88</v>
      </c>
      <c r="C35" s="172"/>
      <c r="D35" s="171"/>
      <c r="E35" s="171"/>
      <c r="F35" s="171"/>
      <c r="G35" s="171"/>
      <c r="H35" s="171">
        <f>H31</f>
        <v>4107.8437999999996</v>
      </c>
      <c r="I35" s="171">
        <v>0</v>
      </c>
      <c r="J35" s="170">
        <v>0</v>
      </c>
    </row>
    <row r="36" spans="1:10" ht="20.25">
      <c r="A36" s="169"/>
      <c r="B36" s="168" t="s">
        <v>89</v>
      </c>
      <c r="C36" s="168"/>
      <c r="D36" s="167"/>
      <c r="E36" s="167"/>
      <c r="F36" s="167"/>
      <c r="G36" s="167"/>
      <c r="H36" s="167">
        <f>H34-H35</f>
        <v>-4107.8437999999996</v>
      </c>
      <c r="I36" s="167">
        <v>0</v>
      </c>
      <c r="J36" s="166">
        <v>0</v>
      </c>
    </row>
  </sheetData>
  <mergeCells count="3">
    <mergeCell ref="A1:J1"/>
    <mergeCell ref="A4:C4"/>
    <mergeCell ref="A8:C8"/>
  </mergeCells>
  <pageMargins left="0.75" right="0.75" top="1" bottom="1" header="0.5" footer="0.5"/>
  <pageSetup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30"/>
  <sheetViews>
    <sheetView zoomScale="80" zoomScaleNormal="80" zoomScalePageLayoutView="80" workbookViewId="0">
      <selection activeCell="I24" sqref="I24"/>
    </sheetView>
  </sheetViews>
  <sheetFormatPr defaultColWidth="12" defaultRowHeight="15"/>
  <cols>
    <col min="1" max="1" width="12" style="477"/>
    <col min="2" max="2" width="12" style="477" customWidth="1"/>
    <col min="3" max="3" width="31.42578125" style="477" customWidth="1"/>
    <col min="4" max="4" width="33.42578125" style="477" customWidth="1"/>
    <col min="5" max="7" width="12" style="477"/>
    <col min="8" max="8" width="13.28515625" style="477" bestFit="1" customWidth="1"/>
    <col min="9" max="10" width="12" style="477"/>
    <col min="11" max="100" width="12" style="478"/>
    <col min="101" max="16384" width="12" style="477"/>
  </cols>
  <sheetData>
    <row r="1" spans="1:10" s="478" customFormat="1" ht="49.15" customHeight="1">
      <c r="A1" s="1223" t="s">
        <v>580</v>
      </c>
      <c r="B1" s="1223"/>
      <c r="C1" s="1223"/>
      <c r="D1" s="1223"/>
      <c r="E1" s="1223"/>
      <c r="F1" s="1223"/>
      <c r="G1" s="1223"/>
      <c r="H1" s="1223"/>
      <c r="I1" s="1223"/>
      <c r="J1" s="1223"/>
    </row>
    <row r="2" spans="1:10" ht="16.5">
      <c r="A2" s="368"/>
      <c r="B2" s="367" t="s">
        <v>91</v>
      </c>
      <c r="C2" s="366" t="s">
        <v>92</v>
      </c>
      <c r="D2" s="365" t="s">
        <v>93</v>
      </c>
      <c r="E2" s="364" t="s">
        <v>94</v>
      </c>
      <c r="F2" s="363" t="s">
        <v>95</v>
      </c>
      <c r="G2" s="362" t="s">
        <v>96</v>
      </c>
      <c r="H2" s="362" t="s">
        <v>97</v>
      </c>
      <c r="I2" s="362" t="s">
        <v>276</v>
      </c>
      <c r="J2" s="361" t="s">
        <v>277</v>
      </c>
    </row>
    <row r="3" spans="1:10" ht="16.5">
      <c r="A3" s="306"/>
      <c r="B3" s="360"/>
      <c r="C3" s="359"/>
      <c r="D3" s="335"/>
      <c r="E3" s="357"/>
      <c r="F3" s="358"/>
      <c r="G3" s="357"/>
      <c r="H3" s="357"/>
      <c r="I3" s="357"/>
      <c r="J3" s="334"/>
    </row>
    <row r="4" spans="1:10" ht="15.6" customHeight="1">
      <c r="A4" s="1203" t="s">
        <v>7</v>
      </c>
      <c r="B4" s="1204"/>
      <c r="C4" s="1204"/>
      <c r="D4" s="325"/>
      <c r="E4" s="325"/>
      <c r="F4" s="326"/>
      <c r="G4" s="325"/>
      <c r="H4" s="325"/>
      <c r="I4" s="325"/>
      <c r="J4" s="324"/>
    </row>
    <row r="5" spans="1:10" ht="17.25">
      <c r="A5" s="993" t="s">
        <v>581</v>
      </c>
      <c r="B5" s="1001"/>
      <c r="C5" s="994" t="s">
        <v>582</v>
      </c>
      <c r="D5" s="811" t="s">
        <v>583</v>
      </c>
      <c r="E5" s="811">
        <v>156</v>
      </c>
      <c r="F5" s="859">
        <v>1</v>
      </c>
      <c r="G5" s="811">
        <f>E5*F5</f>
        <v>156</v>
      </c>
      <c r="H5" s="811">
        <f>G5*1.13</f>
        <v>176.27999999999997</v>
      </c>
      <c r="I5" s="1146"/>
      <c r="J5" s="1147"/>
    </row>
    <row r="6" spans="1:10" ht="17.25">
      <c r="A6" s="993"/>
      <c r="B6" s="868"/>
      <c r="C6" s="1139" t="s">
        <v>584</v>
      </c>
      <c r="D6" s="816" t="s">
        <v>585</v>
      </c>
      <c r="E6" s="816">
        <v>10</v>
      </c>
      <c r="F6" s="867">
        <v>4</v>
      </c>
      <c r="G6" s="816">
        <f>E6*F6</f>
        <v>40</v>
      </c>
      <c r="H6" s="816">
        <f>G6*1.13</f>
        <v>45.199999999999996</v>
      </c>
      <c r="I6" s="816"/>
      <c r="J6" s="866"/>
    </row>
    <row r="7" spans="1:10" ht="17.25">
      <c r="A7" s="997"/>
      <c r="B7" s="994"/>
      <c r="C7" s="998" t="s">
        <v>586</v>
      </c>
      <c r="D7" s="811" t="s">
        <v>587</v>
      </c>
      <c r="E7" s="811">
        <v>100</v>
      </c>
      <c r="F7" s="859">
        <v>1</v>
      </c>
      <c r="G7" s="811">
        <f t="shared" ref="G7:G8" si="0">E7*F7</f>
        <v>100</v>
      </c>
      <c r="H7" s="811">
        <f t="shared" ref="H7:H8" si="1">G7*1.13</f>
        <v>112.99999999999999</v>
      </c>
      <c r="I7" s="811"/>
      <c r="J7" s="864"/>
    </row>
    <row r="8" spans="1:10" ht="17.25">
      <c r="A8" s="997"/>
      <c r="B8" s="995"/>
      <c r="C8" s="999" t="s">
        <v>588</v>
      </c>
      <c r="D8" s="816" t="s">
        <v>589</v>
      </c>
      <c r="E8" s="816">
        <v>40</v>
      </c>
      <c r="F8" s="867">
        <v>1</v>
      </c>
      <c r="G8" s="816">
        <f t="shared" si="0"/>
        <v>40</v>
      </c>
      <c r="H8" s="816">
        <f t="shared" si="1"/>
        <v>45.199999999999996</v>
      </c>
      <c r="I8" s="816"/>
      <c r="J8" s="866"/>
    </row>
    <row r="9" spans="1:10" ht="17.25">
      <c r="A9" s="997"/>
      <c r="B9" s="995"/>
      <c r="C9" s="999" t="s">
        <v>590</v>
      </c>
      <c r="D9" s="816" t="s">
        <v>591</v>
      </c>
      <c r="E9" s="816">
        <v>0</v>
      </c>
      <c r="F9" s="867">
        <v>100</v>
      </c>
      <c r="G9" s="816">
        <f>F9*E9</f>
        <v>0</v>
      </c>
      <c r="H9" s="816">
        <f>G9*1.13</f>
        <v>0</v>
      </c>
      <c r="I9" s="816"/>
      <c r="J9" s="866"/>
    </row>
    <row r="10" spans="1:10" ht="21.6" customHeight="1">
      <c r="A10" s="997"/>
      <c r="B10" s="1140" t="s">
        <v>592</v>
      </c>
      <c r="C10" s="1062"/>
      <c r="D10" s="861"/>
      <c r="E10" s="861"/>
      <c r="F10" s="862"/>
      <c r="G10" s="861"/>
      <c r="H10" s="823">
        <f>SUM(H5:H9)</f>
        <v>379.67999999999995</v>
      </c>
      <c r="I10" s="823">
        <v>448.15</v>
      </c>
      <c r="J10" s="822"/>
    </row>
    <row r="11" spans="1:10" ht="14.45" customHeight="1">
      <c r="A11" s="993"/>
      <c r="B11" s="1001"/>
      <c r="C11" s="1001"/>
      <c r="D11" s="829"/>
      <c r="E11" s="829"/>
      <c r="F11" s="830"/>
      <c r="G11" s="829"/>
      <c r="H11" s="829"/>
      <c r="I11" s="829"/>
      <c r="J11" s="828"/>
    </row>
    <row r="12" spans="1:10" ht="17.25">
      <c r="A12" s="993" t="s">
        <v>593</v>
      </c>
      <c r="B12" s="1001"/>
      <c r="C12" s="994"/>
      <c r="D12" s="811"/>
      <c r="E12" s="811"/>
      <c r="F12" s="859"/>
      <c r="G12" s="811"/>
      <c r="H12" s="811"/>
      <c r="I12" s="811"/>
      <c r="J12" s="864"/>
    </row>
    <row r="13" spans="1:10" ht="17.25">
      <c r="A13" s="997"/>
      <c r="B13" s="1001"/>
      <c r="C13" s="994" t="s">
        <v>582</v>
      </c>
      <c r="D13" s="811" t="s">
        <v>583</v>
      </c>
      <c r="E13" s="811">
        <v>156</v>
      </c>
      <c r="F13" s="859">
        <v>1</v>
      </c>
      <c r="G13" s="811">
        <f>E13*F13</f>
        <v>156</v>
      </c>
      <c r="H13" s="811">
        <f>G13*1.13</f>
        <v>176.27999999999997</v>
      </c>
      <c r="I13" s="1146"/>
      <c r="J13" s="1147"/>
    </row>
    <row r="14" spans="1:10" ht="17.25">
      <c r="A14" s="997"/>
      <c r="B14" s="868"/>
      <c r="C14" s="1141" t="s">
        <v>584</v>
      </c>
      <c r="D14" s="816" t="s">
        <v>585</v>
      </c>
      <c r="E14" s="816">
        <v>10</v>
      </c>
      <c r="F14" s="867">
        <v>4</v>
      </c>
      <c r="G14" s="816">
        <f>E14*F14</f>
        <v>40</v>
      </c>
      <c r="H14" s="816">
        <f>G14*1.13</f>
        <v>45.199999999999996</v>
      </c>
      <c r="I14" s="816"/>
      <c r="J14" s="866"/>
    </row>
    <row r="15" spans="1:10" ht="23.45" customHeight="1">
      <c r="A15" s="997"/>
      <c r="B15" s="994"/>
      <c r="C15" s="998" t="s">
        <v>586</v>
      </c>
      <c r="D15" s="811" t="s">
        <v>587</v>
      </c>
      <c r="E15" s="811">
        <v>75</v>
      </c>
      <c r="F15" s="859">
        <v>1</v>
      </c>
      <c r="G15" s="811">
        <f t="shared" ref="G15:G16" si="2">E15*F15</f>
        <v>75</v>
      </c>
      <c r="H15" s="811">
        <f t="shared" ref="H15:H16" si="3">G15*1.13</f>
        <v>84.749999999999986</v>
      </c>
      <c r="I15" s="811"/>
      <c r="J15" s="864"/>
    </row>
    <row r="16" spans="1:10" ht="17.25">
      <c r="A16" s="997"/>
      <c r="B16" s="995"/>
      <c r="C16" s="999" t="s">
        <v>588</v>
      </c>
      <c r="D16" s="816" t="s">
        <v>589</v>
      </c>
      <c r="E16" s="816">
        <v>40</v>
      </c>
      <c r="F16" s="867">
        <v>1</v>
      </c>
      <c r="G16" s="816">
        <f t="shared" si="2"/>
        <v>40</v>
      </c>
      <c r="H16" s="816">
        <f t="shared" si="3"/>
        <v>45.199999999999996</v>
      </c>
      <c r="I16" s="816"/>
      <c r="J16" s="866"/>
    </row>
    <row r="17" spans="1:10" ht="17.25">
      <c r="A17" s="997"/>
      <c r="B17" s="868"/>
      <c r="C17" s="1142" t="s">
        <v>594</v>
      </c>
      <c r="D17" s="816" t="s">
        <v>591</v>
      </c>
      <c r="E17" s="816">
        <v>0</v>
      </c>
      <c r="F17" s="867">
        <v>100</v>
      </c>
      <c r="G17" s="816">
        <f>E17*F17</f>
        <v>0</v>
      </c>
      <c r="H17" s="816">
        <f>G17*1.13</f>
        <v>0</v>
      </c>
      <c r="I17" s="816"/>
      <c r="J17" s="866"/>
    </row>
    <row r="18" spans="1:10" ht="17.25">
      <c r="A18" s="993"/>
      <c r="B18" s="1140" t="s">
        <v>595</v>
      </c>
      <c r="C18" s="1143"/>
      <c r="D18" s="823"/>
      <c r="E18" s="823"/>
      <c r="F18" s="824"/>
      <c r="G18" s="823"/>
      <c r="H18" s="823">
        <f>SUM(H13:H17)</f>
        <v>351.42999999999995</v>
      </c>
      <c r="I18" s="823"/>
      <c r="J18" s="822"/>
    </row>
    <row r="19" spans="1:10" ht="16.5">
      <c r="A19" s="321"/>
      <c r="B19" s="320"/>
      <c r="C19" s="320"/>
      <c r="D19" s="319"/>
      <c r="E19" s="319"/>
      <c r="F19" s="332"/>
      <c r="G19" s="319"/>
      <c r="H19" s="319"/>
      <c r="I19" s="319"/>
      <c r="J19" s="318"/>
    </row>
    <row r="20" spans="1:10" ht="16.5">
      <c r="A20" s="321"/>
      <c r="B20" s="320"/>
      <c r="C20" s="320" t="s">
        <v>46</v>
      </c>
      <c r="D20" s="319"/>
      <c r="E20" s="319"/>
      <c r="F20" s="332"/>
      <c r="G20" s="319"/>
      <c r="H20" s="319">
        <f>SUM(H10,H18)</f>
        <v>731.1099999999999</v>
      </c>
      <c r="I20" s="319"/>
      <c r="J20" s="318"/>
    </row>
    <row r="21" spans="1:10" ht="16.5">
      <c r="A21" s="321"/>
      <c r="B21" s="320"/>
      <c r="C21" s="320"/>
      <c r="D21" s="319"/>
      <c r="E21" s="319"/>
      <c r="F21" s="332"/>
      <c r="G21" s="319"/>
      <c r="H21" s="319"/>
      <c r="I21" s="319"/>
      <c r="J21" s="318"/>
    </row>
    <row r="22" spans="1:10" ht="16.5">
      <c r="A22" s="1203" t="s">
        <v>47</v>
      </c>
      <c r="B22" s="1204"/>
      <c r="C22" s="1204"/>
      <c r="D22" s="325"/>
      <c r="E22" s="271"/>
      <c r="F22" s="272"/>
      <c r="G22" s="271"/>
      <c r="H22" s="271"/>
      <c r="I22" s="271"/>
      <c r="J22" s="324"/>
    </row>
    <row r="23" spans="1:10" ht="16.5">
      <c r="A23" s="321" t="s">
        <v>596</v>
      </c>
      <c r="B23" s="320"/>
      <c r="C23" s="350"/>
      <c r="D23" s="348"/>
      <c r="E23" s="348"/>
      <c r="F23" s="349"/>
      <c r="G23" s="348"/>
      <c r="H23" s="348"/>
      <c r="I23" s="348"/>
      <c r="J23" s="347"/>
    </row>
    <row r="24" spans="1:10" ht="51.75">
      <c r="A24" s="331"/>
      <c r="B24" s="346"/>
      <c r="C24" s="1031" t="s">
        <v>597</v>
      </c>
      <c r="D24" s="1030" t="s">
        <v>598</v>
      </c>
      <c r="E24" s="1029">
        <v>200</v>
      </c>
      <c r="F24" s="1028">
        <v>1</v>
      </c>
      <c r="G24" s="344">
        <f>E24*F24</f>
        <v>200</v>
      </c>
      <c r="H24" s="344">
        <f>G24*1.13</f>
        <v>225.99999999999997</v>
      </c>
      <c r="I24" s="344"/>
      <c r="J24" s="343"/>
    </row>
    <row r="25" spans="1:10" ht="34.9" customHeight="1">
      <c r="A25" s="331"/>
      <c r="B25" s="346"/>
      <c r="C25" s="1031" t="s">
        <v>599</v>
      </c>
      <c r="D25" s="1030" t="s">
        <v>600</v>
      </c>
      <c r="E25" s="1029">
        <v>100</v>
      </c>
      <c r="F25" s="1028">
        <v>1</v>
      </c>
      <c r="G25" s="344">
        <f>E25*F25</f>
        <v>100</v>
      </c>
      <c r="H25" s="344">
        <f>G25*1.13</f>
        <v>112.99999999999999</v>
      </c>
      <c r="I25" s="344"/>
      <c r="J25" s="343"/>
    </row>
    <row r="26" spans="1:10" ht="47.45" customHeight="1">
      <c r="A26" s="331"/>
      <c r="B26" s="342" t="s">
        <v>601</v>
      </c>
      <c r="C26" s="356"/>
      <c r="D26" s="339"/>
      <c r="E26" s="339"/>
      <c r="F26" s="340"/>
      <c r="G26" s="339"/>
      <c r="H26" s="339">
        <f>SUM(H23:H25)</f>
        <v>338.99999999999994</v>
      </c>
      <c r="I26" s="339">
        <f>SUM(I23:I25)</f>
        <v>0</v>
      </c>
      <c r="J26" s="338">
        <f>SUM(J23:J25)</f>
        <v>0</v>
      </c>
    </row>
    <row r="27" spans="1:10" ht="16.5">
      <c r="A27" s="321" t="s">
        <v>602</v>
      </c>
      <c r="B27" s="320"/>
      <c r="C27" s="350"/>
      <c r="D27" s="348"/>
      <c r="E27" s="348"/>
      <c r="F27" s="349"/>
      <c r="G27" s="348"/>
      <c r="H27" s="348"/>
      <c r="I27" s="348"/>
      <c r="J27" s="347"/>
    </row>
    <row r="28" spans="1:10" ht="16.5">
      <c r="A28" s="353"/>
      <c r="B28" s="1021"/>
      <c r="C28" s="1027" t="s">
        <v>603</v>
      </c>
      <c r="D28" s="344" t="s">
        <v>604</v>
      </c>
      <c r="E28" s="344">
        <v>10</v>
      </c>
      <c r="F28" s="345">
        <v>20</v>
      </c>
      <c r="G28" s="344">
        <f>E28*F28</f>
        <v>200</v>
      </c>
      <c r="H28" s="344">
        <f>G28*1.13</f>
        <v>225.99999999999997</v>
      </c>
      <c r="I28" s="344"/>
      <c r="J28" s="343"/>
    </row>
    <row r="29" spans="1:10" ht="17.25">
      <c r="A29" s="353"/>
      <c r="B29" s="1026"/>
      <c r="C29" s="1025" t="s">
        <v>605</v>
      </c>
      <c r="D29" s="1024" t="s">
        <v>606</v>
      </c>
      <c r="E29" s="1023">
        <v>200</v>
      </c>
      <c r="F29" s="1022">
        <v>1</v>
      </c>
      <c r="G29" s="348">
        <f>E29*F29</f>
        <v>200</v>
      </c>
      <c r="H29" s="348">
        <f>G29*1.13</f>
        <v>225.99999999999997</v>
      </c>
      <c r="I29" s="348"/>
      <c r="J29" s="347"/>
    </row>
    <row r="30" spans="1:10" ht="17.25">
      <c r="A30" s="353"/>
      <c r="B30" s="1021"/>
      <c r="C30" s="1020" t="s">
        <v>607</v>
      </c>
      <c r="D30" s="344" t="s">
        <v>608</v>
      </c>
      <c r="E30" s="344">
        <v>10</v>
      </c>
      <c r="F30" s="345">
        <v>20</v>
      </c>
      <c r="G30" s="344">
        <f>E30*F30</f>
        <v>200</v>
      </c>
      <c r="H30" s="344">
        <f>G30*1.13</f>
        <v>225.99999999999997</v>
      </c>
      <c r="I30" s="344"/>
      <c r="J30" s="343"/>
    </row>
    <row r="31" spans="1:10" ht="16.5">
      <c r="A31" s="331"/>
      <c r="B31" s="342" t="s">
        <v>609</v>
      </c>
      <c r="C31" s="341"/>
      <c r="D31" s="339"/>
      <c r="E31" s="339"/>
      <c r="F31" s="340"/>
      <c r="G31" s="339"/>
      <c r="H31" s="339">
        <f>SUM(H28:H30)</f>
        <v>677.99999999999989</v>
      </c>
      <c r="I31" s="339">
        <f>SUM(I28:I30)</f>
        <v>0</v>
      </c>
      <c r="J31" s="338">
        <f>SUM(J28:J30)</f>
        <v>0</v>
      </c>
    </row>
    <row r="32" spans="1:10" ht="16.5">
      <c r="A32" s="321" t="s">
        <v>610</v>
      </c>
      <c r="B32" s="350"/>
      <c r="C32" s="350"/>
      <c r="D32" s="348"/>
      <c r="E32" s="348"/>
      <c r="F32" s="349"/>
      <c r="G32" s="348"/>
      <c r="H32" s="348"/>
      <c r="I32" s="348"/>
      <c r="J32" s="347"/>
    </row>
    <row r="33" spans="1:10" ht="16.5">
      <c r="A33" s="321"/>
      <c r="B33" s="320"/>
      <c r="C33" s="350" t="s">
        <v>611</v>
      </c>
      <c r="D33" s="348" t="s">
        <v>612</v>
      </c>
      <c r="E33" s="348">
        <v>25</v>
      </c>
      <c r="F33" s="349">
        <v>10</v>
      </c>
      <c r="G33" s="348">
        <f>E33*F33</f>
        <v>250</v>
      </c>
      <c r="H33" s="348">
        <f>G33*1.13</f>
        <v>282.5</v>
      </c>
      <c r="I33" s="348"/>
      <c r="J33" s="347"/>
    </row>
    <row r="34" spans="1:10" ht="16.5">
      <c r="A34" s="321"/>
      <c r="B34" s="320"/>
      <c r="C34" s="350" t="s">
        <v>603</v>
      </c>
      <c r="D34" s="348" t="s">
        <v>613</v>
      </c>
      <c r="E34" s="348">
        <v>10</v>
      </c>
      <c r="F34" s="349">
        <v>20</v>
      </c>
      <c r="G34" s="348">
        <f>E34*F34</f>
        <v>200</v>
      </c>
      <c r="H34" s="348">
        <f>G34*1.13</f>
        <v>225.99999999999997</v>
      </c>
      <c r="I34" s="348"/>
      <c r="J34" s="347"/>
    </row>
    <row r="35" spans="1:10" ht="16.5">
      <c r="A35" s="331"/>
      <c r="B35" s="346"/>
      <c r="C35" s="351" t="s">
        <v>614</v>
      </c>
      <c r="D35" s="344"/>
      <c r="E35" s="344">
        <v>20</v>
      </c>
      <c r="F35" s="345">
        <v>1</v>
      </c>
      <c r="G35" s="344">
        <f>E35*F35</f>
        <v>20</v>
      </c>
      <c r="H35" s="344">
        <f>G35*1.13</f>
        <v>22.599999999999998</v>
      </c>
      <c r="I35" s="344"/>
      <c r="J35" s="343"/>
    </row>
    <row r="36" spans="1:10" s="478" customFormat="1" ht="16.5">
      <c r="A36" s="331"/>
      <c r="B36" s="350"/>
      <c r="C36" s="350" t="s">
        <v>615</v>
      </c>
      <c r="D36" s="348"/>
      <c r="E36" s="348">
        <v>500</v>
      </c>
      <c r="F36" s="349">
        <v>1</v>
      </c>
      <c r="G36" s="348">
        <f>E36*F36</f>
        <v>500</v>
      </c>
      <c r="H36" s="348">
        <f>G36*1.13</f>
        <v>565</v>
      </c>
      <c r="I36" s="348"/>
      <c r="J36" s="347"/>
    </row>
    <row r="37" spans="1:10" ht="16.5">
      <c r="A37" s="331"/>
      <c r="B37" s="342" t="s">
        <v>616</v>
      </c>
      <c r="C37" s="341"/>
      <c r="D37" s="339"/>
      <c r="E37" s="339"/>
      <c r="F37" s="340"/>
      <c r="G37" s="339"/>
      <c r="H37" s="339">
        <f>SUM(H33:H36)</f>
        <v>1096.0999999999999</v>
      </c>
      <c r="I37" s="339">
        <f>SUM(I35:I36)</f>
        <v>0</v>
      </c>
      <c r="J37" s="338">
        <f>SUM(J35:J36)</f>
        <v>0</v>
      </c>
    </row>
    <row r="38" spans="1:10" ht="16.5">
      <c r="A38" s="321" t="s">
        <v>617</v>
      </c>
      <c r="B38" s="320"/>
      <c r="C38" s="350"/>
      <c r="D38" s="348"/>
      <c r="E38" s="348"/>
      <c r="F38" s="349"/>
      <c r="G38" s="348"/>
      <c r="H38" s="348"/>
      <c r="I38" s="348"/>
      <c r="J38" s="347"/>
    </row>
    <row r="39" spans="1:10" ht="33">
      <c r="A39" s="331"/>
      <c r="B39" s="346"/>
      <c r="C39" s="351" t="s">
        <v>618</v>
      </c>
      <c r="D39" s="1144" t="s">
        <v>619</v>
      </c>
      <c r="E39" s="344">
        <v>3</v>
      </c>
      <c r="F39" s="345">
        <v>30</v>
      </c>
      <c r="G39" s="344">
        <f>E39*F39</f>
        <v>90</v>
      </c>
      <c r="H39" s="344">
        <f>G39*1.13</f>
        <v>101.69999999999999</v>
      </c>
      <c r="I39" s="344"/>
      <c r="J39" s="343"/>
    </row>
    <row r="40" spans="1:10" ht="49.5">
      <c r="A40" s="331"/>
      <c r="B40" s="346"/>
      <c r="C40" s="1145" t="s">
        <v>620</v>
      </c>
      <c r="D40" s="1144" t="s">
        <v>621</v>
      </c>
      <c r="E40" s="344">
        <v>100</v>
      </c>
      <c r="F40" s="345">
        <v>1</v>
      </c>
      <c r="G40" s="344">
        <f>E40*F40</f>
        <v>100</v>
      </c>
      <c r="H40" s="344">
        <f>G40*1.13</f>
        <v>112.99999999999999</v>
      </c>
      <c r="I40" s="344"/>
      <c r="J40" s="343"/>
    </row>
    <row r="41" spans="1:10" ht="16.5">
      <c r="A41" s="331" t="s">
        <v>66</v>
      </c>
      <c r="B41" s="350"/>
      <c r="C41" s="350" t="s">
        <v>622</v>
      </c>
      <c r="D41" s="348" t="s">
        <v>623</v>
      </c>
      <c r="E41" s="348">
        <v>4</v>
      </c>
      <c r="F41" s="349">
        <v>20</v>
      </c>
      <c r="G41" s="348">
        <f>E41*F41</f>
        <v>80</v>
      </c>
      <c r="H41" s="348">
        <f>G41*1.13</f>
        <v>90.399999999999991</v>
      </c>
      <c r="I41" s="348"/>
      <c r="J41" s="347"/>
    </row>
    <row r="42" spans="1:10" ht="16.5">
      <c r="A42" s="331"/>
      <c r="B42" s="342" t="s">
        <v>624</v>
      </c>
      <c r="C42" s="341"/>
      <c r="D42" s="339"/>
      <c r="E42" s="339"/>
      <c r="F42" s="340"/>
      <c r="G42" s="339"/>
      <c r="H42" s="339">
        <f>SUM(H39:H41)</f>
        <v>305.09999999999997</v>
      </c>
      <c r="I42" s="339">
        <f>SUM(I39:I41)</f>
        <v>0</v>
      </c>
      <c r="J42" s="338">
        <f>SUM(J39:J41)</f>
        <v>0</v>
      </c>
    </row>
    <row r="43" spans="1:10" ht="16.5">
      <c r="A43" s="321" t="s">
        <v>625</v>
      </c>
      <c r="B43" s="320"/>
      <c r="C43" s="350"/>
      <c r="D43" s="348"/>
      <c r="E43" s="348"/>
      <c r="F43" s="349"/>
      <c r="G43" s="348"/>
      <c r="H43" s="348"/>
      <c r="I43" s="348"/>
      <c r="J43" s="347"/>
    </row>
    <row r="44" spans="1:10" ht="16.5">
      <c r="A44" s="321" t="s">
        <v>626</v>
      </c>
      <c r="B44" s="323"/>
      <c r="C44" s="346" t="s">
        <v>614</v>
      </c>
      <c r="D44" s="344"/>
      <c r="E44" s="344">
        <v>50</v>
      </c>
      <c r="F44" s="345">
        <v>1</v>
      </c>
      <c r="G44" s="344">
        <f>E44*F44</f>
        <v>50</v>
      </c>
      <c r="H44" s="344">
        <f>G44*1.13</f>
        <v>56.499999999999993</v>
      </c>
      <c r="I44" s="344"/>
      <c r="J44" s="343"/>
    </row>
    <row r="45" spans="1:10" ht="16.5">
      <c r="A45" s="321"/>
      <c r="B45" s="320"/>
      <c r="C45" s="350" t="s">
        <v>627</v>
      </c>
      <c r="D45" s="348"/>
      <c r="E45" s="348">
        <v>10</v>
      </c>
      <c r="F45" s="349">
        <v>1</v>
      </c>
      <c r="G45" s="348">
        <f>E45*F45</f>
        <v>10</v>
      </c>
      <c r="H45" s="348">
        <f>G45*1.13</f>
        <v>11.299999999999999</v>
      </c>
      <c r="I45" s="348"/>
      <c r="J45" s="347"/>
    </row>
    <row r="46" spans="1:10" ht="16.5">
      <c r="A46" s="321"/>
      <c r="B46" s="323"/>
      <c r="C46" s="346" t="s">
        <v>628</v>
      </c>
      <c r="D46" s="344"/>
      <c r="E46" s="344">
        <v>3</v>
      </c>
      <c r="F46" s="345">
        <v>50</v>
      </c>
      <c r="G46" s="344">
        <f>E46*F46</f>
        <v>150</v>
      </c>
      <c r="H46" s="344">
        <f>G46*1.13</f>
        <v>169.49999999999997</v>
      </c>
      <c r="I46" s="344"/>
      <c r="J46" s="343"/>
    </row>
    <row r="47" spans="1:10" ht="16.5">
      <c r="A47" s="321"/>
      <c r="B47" s="323"/>
      <c r="C47" s="346"/>
      <c r="D47" s="344"/>
      <c r="E47" s="344"/>
      <c r="F47" s="345"/>
      <c r="G47" s="344"/>
      <c r="H47" s="344"/>
      <c r="I47" s="344"/>
      <c r="J47" s="344"/>
    </row>
    <row r="48" spans="1:10" ht="16.5">
      <c r="A48" s="321" t="s">
        <v>629</v>
      </c>
      <c r="B48" s="320"/>
      <c r="C48" s="320" t="s">
        <v>630</v>
      </c>
      <c r="D48" s="320"/>
      <c r="E48" s="1148">
        <v>50</v>
      </c>
      <c r="F48" s="477">
        <v>1</v>
      </c>
      <c r="G48" s="344">
        <f t="shared" ref="G48:G49" si="4">E48*F48</f>
        <v>50</v>
      </c>
      <c r="H48" s="344">
        <v>50</v>
      </c>
      <c r="I48" s="320"/>
      <c r="J48" s="320"/>
    </row>
    <row r="49" spans="1:10" ht="16.5">
      <c r="A49" s="321"/>
      <c r="B49" s="323"/>
      <c r="C49" s="346" t="s">
        <v>631</v>
      </c>
      <c r="D49" s="344"/>
      <c r="E49" s="1101">
        <v>50</v>
      </c>
      <c r="F49" s="320">
        <v>1</v>
      </c>
      <c r="G49" s="344">
        <f t="shared" si="4"/>
        <v>50</v>
      </c>
      <c r="H49" s="344">
        <f t="shared" ref="H49" si="5">G49*1.13</f>
        <v>56.499999999999993</v>
      </c>
      <c r="I49" s="344"/>
      <c r="J49" s="343"/>
    </row>
    <row r="50" spans="1:10" ht="16.5">
      <c r="A50" s="321"/>
      <c r="B50" s="320"/>
      <c r="C50" s="350"/>
      <c r="D50" s="348"/>
      <c r="E50" s="348"/>
      <c r="F50" s="349"/>
      <c r="G50" s="348"/>
      <c r="H50" s="348"/>
      <c r="I50" s="348"/>
      <c r="J50" s="347"/>
    </row>
    <row r="51" spans="1:10" ht="16.5">
      <c r="A51" s="321" t="s">
        <v>632</v>
      </c>
      <c r="B51" s="323"/>
      <c r="C51" s="346"/>
      <c r="D51" s="344" t="s">
        <v>633</v>
      </c>
      <c r="E51" s="344"/>
      <c r="F51" s="345"/>
      <c r="G51" s="344"/>
      <c r="H51" s="344"/>
      <c r="I51" s="344"/>
      <c r="J51" s="343"/>
    </row>
    <row r="52" spans="1:10" ht="16.5">
      <c r="A52" s="321"/>
      <c r="B52" s="320"/>
      <c r="C52" s="350" t="s">
        <v>630</v>
      </c>
      <c r="D52" s="348"/>
      <c r="E52" s="348">
        <v>100</v>
      </c>
      <c r="F52" s="349">
        <v>1</v>
      </c>
      <c r="G52" s="348">
        <f>E52*F52</f>
        <v>100</v>
      </c>
      <c r="H52" s="348">
        <f>G52*1.13</f>
        <v>112.99999999999999</v>
      </c>
      <c r="I52" s="348"/>
      <c r="J52" s="347"/>
    </row>
    <row r="53" spans="1:10" ht="16.5">
      <c r="A53" s="331"/>
      <c r="B53" s="342" t="s">
        <v>634</v>
      </c>
      <c r="C53" s="341"/>
      <c r="D53" s="339"/>
      <c r="E53" s="339"/>
      <c r="F53" s="340"/>
      <c r="G53" s="339"/>
      <c r="H53" s="339">
        <f>SUM(H44:H52)</f>
        <v>456.79999999999995</v>
      </c>
      <c r="I53" s="339">
        <f>SUM(I44:I52)</f>
        <v>0</v>
      </c>
      <c r="J53" s="338">
        <f>SUM(J44:J52)</f>
        <v>0</v>
      </c>
    </row>
    <row r="54" spans="1:10" ht="16.5">
      <c r="A54" s="321"/>
      <c r="B54" s="320"/>
      <c r="C54" s="350"/>
      <c r="D54" s="348"/>
      <c r="E54" s="348"/>
      <c r="F54" s="349"/>
      <c r="G54" s="348"/>
      <c r="H54" s="348"/>
      <c r="I54" s="348"/>
      <c r="J54" s="347"/>
    </row>
    <row r="55" spans="1:10" ht="16.5">
      <c r="A55" s="1102" t="s">
        <v>635</v>
      </c>
      <c r="B55" s="1103"/>
      <c r="C55" s="1104"/>
      <c r="D55" s="1105"/>
      <c r="E55" s="1105"/>
      <c r="F55" s="1106"/>
      <c r="G55" s="1105"/>
      <c r="H55" s="1105"/>
      <c r="I55" s="1105"/>
      <c r="J55" s="1107"/>
    </row>
    <row r="56" spans="1:10" ht="17.25">
      <c r="A56" s="1108"/>
      <c r="B56" s="1109"/>
      <c r="C56" s="1110" t="s">
        <v>636</v>
      </c>
      <c r="D56" s="1111"/>
      <c r="E56" s="1112">
        <v>200</v>
      </c>
      <c r="F56" s="1113">
        <v>1</v>
      </c>
      <c r="G56" s="1114">
        <v>200</v>
      </c>
      <c r="H56" s="1114">
        <v>220</v>
      </c>
      <c r="I56" s="1114"/>
      <c r="J56" s="1115"/>
    </row>
    <row r="57" spans="1:10" ht="17.25">
      <c r="A57" s="1108"/>
      <c r="B57" s="1104"/>
      <c r="C57" s="1116" t="s">
        <v>637</v>
      </c>
      <c r="D57" s="1117"/>
      <c r="E57" s="1118">
        <v>50</v>
      </c>
      <c r="F57" s="1119">
        <v>1</v>
      </c>
      <c r="G57" s="1105">
        <v>50</v>
      </c>
      <c r="H57" s="1105">
        <v>58</v>
      </c>
      <c r="I57" s="1105"/>
      <c r="J57" s="1107"/>
    </row>
    <row r="58" spans="1:10" ht="17.25">
      <c r="A58" s="1108"/>
      <c r="B58" s="1109"/>
      <c r="C58" s="1110" t="s">
        <v>638</v>
      </c>
      <c r="D58" s="1111" t="s">
        <v>639</v>
      </c>
      <c r="E58" s="1112">
        <v>0</v>
      </c>
      <c r="F58" s="1113">
        <v>1</v>
      </c>
      <c r="G58" s="1114">
        <v>0</v>
      </c>
      <c r="H58" s="1114">
        <v>0</v>
      </c>
      <c r="I58" s="1114"/>
      <c r="J58" s="1115"/>
    </row>
    <row r="59" spans="1:10" ht="17.25">
      <c r="A59" s="1108"/>
      <c r="B59" s="1104"/>
      <c r="C59" s="1116" t="s">
        <v>640</v>
      </c>
      <c r="D59" s="1117" t="s">
        <v>641</v>
      </c>
      <c r="E59" s="1118">
        <v>0</v>
      </c>
      <c r="F59" s="1119">
        <v>1</v>
      </c>
      <c r="G59" s="1105">
        <v>0</v>
      </c>
      <c r="H59" s="1105">
        <v>0</v>
      </c>
      <c r="I59" s="1105"/>
      <c r="J59" s="1107"/>
    </row>
    <row r="60" spans="1:10" ht="17.25">
      <c r="A60" s="1108"/>
      <c r="B60" s="1109"/>
      <c r="C60" s="1110" t="s">
        <v>642</v>
      </c>
      <c r="D60" s="1111"/>
      <c r="E60" s="1112">
        <v>20</v>
      </c>
      <c r="F60" s="1113">
        <v>1</v>
      </c>
      <c r="G60" s="1114">
        <v>20</v>
      </c>
      <c r="H60" s="1114">
        <v>25</v>
      </c>
      <c r="I60" s="1114"/>
      <c r="J60" s="1115"/>
    </row>
    <row r="61" spans="1:10" ht="17.25">
      <c r="A61" s="1108"/>
      <c r="B61" s="1104"/>
      <c r="C61" s="1116" t="s">
        <v>615</v>
      </c>
      <c r="D61" s="1117" t="s">
        <v>643</v>
      </c>
      <c r="E61" s="1118">
        <v>100</v>
      </c>
      <c r="F61" s="1119">
        <v>1</v>
      </c>
      <c r="G61" s="1105">
        <v>100</v>
      </c>
      <c r="H61" s="1105">
        <v>115</v>
      </c>
      <c r="I61" s="1105"/>
      <c r="J61" s="1107"/>
    </row>
    <row r="62" spans="1:10" ht="17.25">
      <c r="A62" s="1108"/>
      <c r="B62" s="1109"/>
      <c r="C62" s="1110" t="s">
        <v>644</v>
      </c>
      <c r="D62" s="1111"/>
      <c r="E62" s="1112">
        <v>30</v>
      </c>
      <c r="F62" s="1113">
        <v>1</v>
      </c>
      <c r="G62" s="1114">
        <v>30</v>
      </c>
      <c r="H62" s="1114">
        <v>36</v>
      </c>
      <c r="I62" s="1114"/>
      <c r="J62" s="1115"/>
    </row>
    <row r="63" spans="1:10" ht="16.5">
      <c r="A63" s="1108"/>
      <c r="B63" s="1120" t="s">
        <v>601</v>
      </c>
      <c r="C63" s="1121"/>
      <c r="D63" s="1122"/>
      <c r="E63" s="1122"/>
      <c r="F63" s="1123"/>
      <c r="G63" s="1122"/>
      <c r="H63" s="1122">
        <f>H56+H57+H58+H59+H60+H61+H62</f>
        <v>454</v>
      </c>
      <c r="I63" s="1122">
        <v>0</v>
      </c>
      <c r="J63" s="1124">
        <v>0</v>
      </c>
    </row>
    <row r="64" spans="1:10" ht="16.5">
      <c r="A64" s="1102"/>
      <c r="B64" s="1103"/>
      <c r="C64" s="1103"/>
      <c r="D64" s="1125"/>
      <c r="E64" s="1125"/>
      <c r="F64" s="1126"/>
      <c r="G64" s="1125"/>
      <c r="H64" s="1125"/>
      <c r="I64" s="1125"/>
      <c r="J64" s="1127"/>
    </row>
    <row r="65" spans="1:10" ht="16.5">
      <c r="A65" s="1102" t="s">
        <v>645</v>
      </c>
      <c r="B65" s="1103"/>
      <c r="C65" s="1103"/>
      <c r="D65" s="1105"/>
      <c r="E65" s="1105"/>
      <c r="F65" s="1106"/>
      <c r="G65" s="1105"/>
      <c r="H65" s="1105"/>
      <c r="I65" s="1105"/>
      <c r="J65" s="1107"/>
    </row>
    <row r="66" spans="1:10" ht="16.5">
      <c r="A66" s="1128"/>
      <c r="B66" s="1225" t="s">
        <v>646</v>
      </c>
      <c r="C66" s="1225"/>
      <c r="D66" s="1114" t="s">
        <v>604</v>
      </c>
      <c r="E66" s="1114">
        <v>10</v>
      </c>
      <c r="F66" s="1129">
        <v>20</v>
      </c>
      <c r="G66" s="1114">
        <v>200</v>
      </c>
      <c r="H66" s="1114">
        <v>226</v>
      </c>
      <c r="I66" s="1114"/>
      <c r="J66" s="1115"/>
    </row>
    <row r="67" spans="1:10" ht="17.25">
      <c r="A67" s="1128"/>
      <c r="B67" s="1130"/>
      <c r="C67" s="1116" t="s">
        <v>615</v>
      </c>
      <c r="D67" s="1117" t="s">
        <v>647</v>
      </c>
      <c r="E67" s="1118">
        <v>750</v>
      </c>
      <c r="F67" s="1119">
        <v>1</v>
      </c>
      <c r="G67" s="1105">
        <v>750</v>
      </c>
      <c r="H67" s="1105">
        <v>847.5</v>
      </c>
      <c r="I67" s="1105"/>
      <c r="J67" s="1107"/>
    </row>
    <row r="68" spans="1:10" ht="17.25">
      <c r="A68" s="1128"/>
      <c r="B68" s="1224" t="s">
        <v>648</v>
      </c>
      <c r="C68" s="1224"/>
      <c r="D68" s="1114" t="s">
        <v>649</v>
      </c>
      <c r="E68" s="1114">
        <v>10</v>
      </c>
      <c r="F68" s="1129">
        <v>20</v>
      </c>
      <c r="G68" s="1114">
        <v>200</v>
      </c>
      <c r="H68" s="1114">
        <v>226</v>
      </c>
      <c r="I68" s="1114"/>
      <c r="J68" s="1115"/>
    </row>
    <row r="69" spans="1:10" ht="16.5">
      <c r="A69" s="1128"/>
      <c r="B69" s="1226" t="s">
        <v>650</v>
      </c>
      <c r="C69" s="1226"/>
      <c r="D69" s="1105" t="s">
        <v>647</v>
      </c>
      <c r="E69" s="1105">
        <v>300</v>
      </c>
      <c r="F69" s="1106">
        <v>1</v>
      </c>
      <c r="G69" s="1105">
        <v>300</v>
      </c>
      <c r="H69" s="1105">
        <v>339</v>
      </c>
      <c r="I69" s="1105"/>
      <c r="J69" s="1107"/>
    </row>
    <row r="70" spans="1:10" ht="16.5">
      <c r="A70" s="1128"/>
      <c r="B70" s="1131"/>
      <c r="C70" s="1158" t="s">
        <v>651</v>
      </c>
      <c r="D70" s="1114"/>
      <c r="E70" s="1114">
        <v>65</v>
      </c>
      <c r="F70" s="1129">
        <v>1</v>
      </c>
      <c r="G70" s="1114">
        <v>65</v>
      </c>
      <c r="H70" s="1114">
        <v>73.45</v>
      </c>
      <c r="I70" s="1114"/>
      <c r="J70" s="1115"/>
    </row>
    <row r="71" spans="1:10" ht="16.5">
      <c r="A71" s="1108"/>
      <c r="B71" s="1120" t="s">
        <v>609</v>
      </c>
      <c r="C71" s="1121"/>
      <c r="D71" s="1122"/>
      <c r="E71" s="1122"/>
      <c r="F71" s="1123"/>
      <c r="G71" s="1122"/>
      <c r="H71" s="1122">
        <f>H66+H67+H68+H69+H70</f>
        <v>1711.95</v>
      </c>
      <c r="I71" s="1122">
        <v>0</v>
      </c>
      <c r="J71" s="1124">
        <v>0</v>
      </c>
    </row>
    <row r="72" spans="1:10" ht="16.5">
      <c r="A72" s="1108"/>
      <c r="B72" s="1104"/>
      <c r="C72" s="1104"/>
      <c r="D72" s="1105"/>
      <c r="E72" s="1105"/>
      <c r="F72" s="1106"/>
      <c r="G72" s="1105"/>
      <c r="H72" s="1105"/>
      <c r="I72" s="1105"/>
      <c r="J72" s="1107"/>
    </row>
    <row r="73" spans="1:10" ht="16.5">
      <c r="A73" s="1102" t="s">
        <v>652</v>
      </c>
      <c r="B73" s="1103"/>
      <c r="C73" s="1104"/>
      <c r="D73" s="1105"/>
      <c r="E73" s="1105"/>
      <c r="F73" s="1106"/>
      <c r="G73" s="1105"/>
      <c r="H73" s="1105"/>
      <c r="I73" s="1105"/>
      <c r="J73" s="1107"/>
    </row>
    <row r="74" spans="1:10" ht="16.5">
      <c r="A74" s="1108"/>
      <c r="B74" s="1109"/>
      <c r="C74" s="1132" t="s">
        <v>637</v>
      </c>
      <c r="D74" s="1114"/>
      <c r="E74" s="1114">
        <v>65</v>
      </c>
      <c r="F74" s="1129">
        <v>2</v>
      </c>
      <c r="G74" s="1114">
        <v>130</v>
      </c>
      <c r="H74" s="1114">
        <f>G74*1.13</f>
        <v>146.89999999999998</v>
      </c>
      <c r="I74" s="1114"/>
      <c r="J74" s="1115"/>
    </row>
    <row r="75" spans="1:10" ht="16.5">
      <c r="A75" s="1108"/>
      <c r="B75" s="1104"/>
      <c r="C75" s="1104" t="s">
        <v>615</v>
      </c>
      <c r="D75" s="1105"/>
      <c r="E75" s="1105">
        <v>500</v>
      </c>
      <c r="F75" s="1106">
        <v>1</v>
      </c>
      <c r="G75" s="1105">
        <v>500</v>
      </c>
      <c r="H75" s="1105">
        <f>G75*1.13</f>
        <v>565</v>
      </c>
      <c r="I75" s="1105"/>
      <c r="J75" s="1107"/>
    </row>
    <row r="76" spans="1:10" ht="16.5">
      <c r="A76" s="1108"/>
      <c r="B76" s="1109"/>
      <c r="C76" s="1109" t="s">
        <v>653</v>
      </c>
      <c r="D76" s="1114"/>
      <c r="E76" s="1114">
        <v>15</v>
      </c>
      <c r="F76" s="1129">
        <v>20</v>
      </c>
      <c r="G76" s="1114">
        <v>300</v>
      </c>
      <c r="H76" s="1114">
        <v>339</v>
      </c>
      <c r="I76" s="1114"/>
      <c r="J76" s="1115"/>
    </row>
    <row r="77" spans="1:10" ht="16.5">
      <c r="A77" s="1108"/>
      <c r="B77" s="1120" t="s">
        <v>616</v>
      </c>
      <c r="C77" s="1121"/>
      <c r="D77" s="1122"/>
      <c r="E77" s="1122"/>
      <c r="F77" s="1123"/>
      <c r="G77" s="1122"/>
      <c r="H77" s="1122">
        <f>H74+H75+H76</f>
        <v>1050.9000000000001</v>
      </c>
      <c r="I77" s="1122">
        <v>0</v>
      </c>
      <c r="J77" s="1124">
        <v>0</v>
      </c>
    </row>
    <row r="78" spans="1:10" ht="16.5">
      <c r="A78" s="1108"/>
      <c r="B78" s="1104"/>
      <c r="C78" s="1104"/>
      <c r="D78" s="1105"/>
      <c r="E78" s="1105"/>
      <c r="F78" s="1106"/>
      <c r="G78" s="1105"/>
      <c r="H78" s="1105"/>
      <c r="I78" s="1105"/>
      <c r="J78" s="1107"/>
    </row>
    <row r="79" spans="1:10" ht="16.5">
      <c r="A79" s="1102" t="s">
        <v>654</v>
      </c>
      <c r="B79" s="1103"/>
      <c r="C79" s="1104"/>
      <c r="D79" s="1105"/>
      <c r="E79" s="1105"/>
      <c r="F79" s="1106"/>
      <c r="G79" s="1105"/>
      <c r="H79" s="1105"/>
      <c r="I79" s="1105"/>
      <c r="J79" s="1107"/>
    </row>
    <row r="80" spans="1:10" ht="16.5">
      <c r="A80" s="1102"/>
      <c r="B80" s="1133"/>
      <c r="C80" s="1109" t="s">
        <v>655</v>
      </c>
      <c r="D80" s="1114"/>
      <c r="E80" s="1114">
        <v>200</v>
      </c>
      <c r="F80" s="1129">
        <v>1</v>
      </c>
      <c r="G80" s="1114">
        <v>200</v>
      </c>
      <c r="H80" s="1114">
        <v>226</v>
      </c>
      <c r="I80" s="1114"/>
      <c r="J80" s="1115"/>
    </row>
    <row r="81" spans="1:10" ht="16.5">
      <c r="A81" s="1102"/>
      <c r="B81" s="1103"/>
      <c r="C81" s="1104" t="s">
        <v>656</v>
      </c>
      <c r="D81" s="1105"/>
      <c r="E81" s="1105">
        <v>550</v>
      </c>
      <c r="F81" s="1106">
        <v>1</v>
      </c>
      <c r="G81" s="1105">
        <v>550</v>
      </c>
      <c r="H81" s="1105">
        <v>621.5</v>
      </c>
      <c r="I81" s="1105"/>
      <c r="J81" s="1107"/>
    </row>
    <row r="82" spans="1:10" ht="16.5">
      <c r="A82" s="1102"/>
      <c r="B82" s="1133"/>
      <c r="C82" s="1109" t="s">
        <v>657</v>
      </c>
      <c r="D82" s="1114"/>
      <c r="E82" s="1114">
        <v>150</v>
      </c>
      <c r="F82" s="1129">
        <v>1</v>
      </c>
      <c r="G82" s="1114">
        <v>150</v>
      </c>
      <c r="H82" s="1114">
        <v>169.5</v>
      </c>
      <c r="I82" s="1114"/>
      <c r="J82" s="1115"/>
    </row>
    <row r="83" spans="1:10" ht="16.5">
      <c r="A83" s="1108"/>
      <c r="B83" s="1120" t="s">
        <v>634</v>
      </c>
      <c r="C83" s="1121"/>
      <c r="D83" s="1122"/>
      <c r="E83" s="1122"/>
      <c r="F83" s="1123"/>
      <c r="G83" s="1122"/>
      <c r="H83" s="1122">
        <f>H80+H81+H82</f>
        <v>1017</v>
      </c>
      <c r="I83" s="1122">
        <v>0</v>
      </c>
      <c r="J83" s="1124">
        <v>0</v>
      </c>
    </row>
    <row r="84" spans="1:10" ht="16.5">
      <c r="A84" s="1108"/>
      <c r="B84" s="1103"/>
      <c r="C84" s="1103"/>
      <c r="D84" s="1125"/>
      <c r="E84" s="1125"/>
      <c r="F84" s="1126"/>
      <c r="G84" s="1125"/>
      <c r="H84" s="1125"/>
      <c r="I84" s="1125"/>
      <c r="J84" s="1127"/>
    </row>
    <row r="85" spans="1:10" ht="16.5">
      <c r="A85" s="1102" t="s">
        <v>658</v>
      </c>
      <c r="B85" s="1103"/>
      <c r="C85" s="1104"/>
      <c r="D85" s="1105"/>
      <c r="E85" s="1105"/>
      <c r="F85" s="1106"/>
      <c r="G85" s="1105"/>
      <c r="H85" s="1105"/>
      <c r="I85" s="1105"/>
      <c r="J85" s="1107"/>
    </row>
    <row r="86" spans="1:10" ht="16.5">
      <c r="A86" s="1102"/>
      <c r="B86" s="1133"/>
      <c r="C86" s="1109" t="s">
        <v>659</v>
      </c>
      <c r="D86" s="1114" t="s">
        <v>660</v>
      </c>
      <c r="E86" s="1114">
        <v>10</v>
      </c>
      <c r="F86" s="1129">
        <v>20</v>
      </c>
      <c r="G86" s="1114">
        <v>200</v>
      </c>
      <c r="H86" s="1114">
        <v>226</v>
      </c>
      <c r="I86" s="1114"/>
      <c r="J86" s="1115"/>
    </row>
    <row r="87" spans="1:10" ht="16.5">
      <c r="A87" s="1102"/>
      <c r="B87" s="1103"/>
      <c r="C87" s="1104" t="s">
        <v>661</v>
      </c>
      <c r="D87" s="1105" t="s">
        <v>662</v>
      </c>
      <c r="E87" s="1105">
        <v>15</v>
      </c>
      <c r="F87" s="1106">
        <v>9</v>
      </c>
      <c r="G87" s="1105">
        <v>135</v>
      </c>
      <c r="H87" s="1105">
        <v>152.55000000000001</v>
      </c>
      <c r="I87" s="1105"/>
      <c r="J87" s="1107"/>
    </row>
    <row r="88" spans="1:10" ht="16.5">
      <c r="A88" s="1102"/>
      <c r="B88" s="1134"/>
      <c r="C88" s="1135" t="s">
        <v>458</v>
      </c>
      <c r="D88" s="1136"/>
      <c r="E88" s="1136">
        <v>300</v>
      </c>
      <c r="F88" s="1137">
        <v>1</v>
      </c>
      <c r="G88" s="1136">
        <v>300</v>
      </c>
      <c r="H88" s="1136">
        <v>339</v>
      </c>
      <c r="I88" s="1136"/>
      <c r="J88" s="1138"/>
    </row>
    <row r="89" spans="1:10" ht="16.5">
      <c r="A89" s="1108"/>
      <c r="B89" s="1120" t="s">
        <v>663</v>
      </c>
      <c r="C89" s="1121"/>
      <c r="D89" s="1122"/>
      <c r="E89" s="1122"/>
      <c r="F89" s="1123"/>
      <c r="G89" s="1122"/>
      <c r="H89" s="1122">
        <f>H86+H87+H88</f>
        <v>717.55</v>
      </c>
      <c r="I89" s="1122">
        <v>0</v>
      </c>
      <c r="J89" s="1124">
        <v>0</v>
      </c>
    </row>
    <row r="90" spans="1:10" ht="16.5">
      <c r="A90" s="1108"/>
      <c r="B90" s="1103"/>
      <c r="C90" s="1103"/>
      <c r="D90" s="1125"/>
      <c r="E90" s="1125"/>
      <c r="F90" s="1126"/>
      <c r="G90" s="1125"/>
      <c r="H90" s="1125"/>
      <c r="I90" s="1125"/>
      <c r="J90" s="1127"/>
    </row>
    <row r="91" spans="1:10" ht="16.5">
      <c r="A91" s="1102" t="s">
        <v>664</v>
      </c>
      <c r="B91" s="1103"/>
      <c r="C91" s="1103"/>
      <c r="D91" s="1105"/>
      <c r="E91" s="1105"/>
      <c r="F91" s="1106"/>
      <c r="G91" s="1105"/>
      <c r="H91" s="1105"/>
      <c r="I91" s="1105"/>
      <c r="J91" s="1107"/>
    </row>
    <row r="92" spans="1:10" ht="16.5">
      <c r="A92" s="1102"/>
      <c r="B92" s="1103"/>
      <c r="C92" s="1104" t="s">
        <v>650</v>
      </c>
      <c r="D92" s="1105"/>
      <c r="E92" s="1105">
        <v>300</v>
      </c>
      <c r="F92" s="1106">
        <v>1</v>
      </c>
      <c r="G92" s="1105">
        <v>300</v>
      </c>
      <c r="H92" s="1105">
        <v>339</v>
      </c>
      <c r="I92" s="1105"/>
      <c r="J92" s="1107"/>
    </row>
    <row r="93" spans="1:10" ht="16.5">
      <c r="A93" s="1102"/>
      <c r="B93" s="1133"/>
      <c r="C93" s="1109" t="s">
        <v>665</v>
      </c>
      <c r="D93" s="1114"/>
      <c r="E93" s="1114">
        <v>500</v>
      </c>
      <c r="F93" s="1129">
        <v>1</v>
      </c>
      <c r="G93" s="1114">
        <v>500</v>
      </c>
      <c r="H93" s="1114">
        <v>570</v>
      </c>
      <c r="I93" s="1114"/>
      <c r="J93" s="1115"/>
    </row>
    <row r="94" spans="1:10" ht="16.5">
      <c r="A94" s="1102"/>
      <c r="B94" s="1103"/>
      <c r="C94" s="1104" t="s">
        <v>666</v>
      </c>
      <c r="D94" s="1105"/>
      <c r="E94" s="1105">
        <v>250</v>
      </c>
      <c r="F94" s="1106">
        <v>2</v>
      </c>
      <c r="G94" s="1105">
        <v>500</v>
      </c>
      <c r="H94" s="1105">
        <v>575</v>
      </c>
      <c r="I94" s="1105"/>
      <c r="J94" s="1107"/>
    </row>
    <row r="95" spans="1:10" ht="16.5">
      <c r="A95" s="1102"/>
      <c r="B95" s="1133"/>
      <c r="C95" s="1109" t="s">
        <v>667</v>
      </c>
      <c r="D95" s="1114"/>
      <c r="E95" s="1114">
        <v>75</v>
      </c>
      <c r="F95" s="1129">
        <v>20</v>
      </c>
      <c r="G95" s="1114">
        <v>1500</v>
      </c>
      <c r="H95" s="1114">
        <v>1700</v>
      </c>
      <c r="I95" s="1114"/>
      <c r="J95" s="1115"/>
    </row>
    <row r="96" spans="1:10" ht="16.5">
      <c r="A96" s="1102"/>
      <c r="B96" s="1103"/>
      <c r="C96" s="1104" t="s">
        <v>668</v>
      </c>
      <c r="D96" s="1105"/>
      <c r="E96" s="1105">
        <v>2</v>
      </c>
      <c r="F96" s="1106">
        <v>30</v>
      </c>
      <c r="G96" s="1105">
        <v>60</v>
      </c>
      <c r="H96" s="1105">
        <v>67.8</v>
      </c>
      <c r="I96" s="1105"/>
      <c r="J96" s="1107"/>
    </row>
    <row r="97" spans="1:10" ht="16.5">
      <c r="A97" s="1102"/>
      <c r="B97" s="1133"/>
      <c r="C97" s="1109" t="s">
        <v>669</v>
      </c>
      <c r="D97" s="1114"/>
      <c r="E97" s="1114">
        <v>200</v>
      </c>
      <c r="F97" s="1129">
        <v>1</v>
      </c>
      <c r="G97" s="1114">
        <v>200</v>
      </c>
      <c r="H97" s="1114">
        <v>226</v>
      </c>
      <c r="I97" s="1114"/>
      <c r="J97" s="1115"/>
    </row>
    <row r="98" spans="1:10" ht="16.5">
      <c r="A98" s="1108"/>
      <c r="B98" s="1120" t="s">
        <v>670</v>
      </c>
      <c r="C98" s="1121"/>
      <c r="D98" s="1122"/>
      <c r="E98" s="1122"/>
      <c r="F98" s="1123"/>
      <c r="G98" s="1122"/>
      <c r="H98" s="1122">
        <f>H92+H93+H94+H95+H96+H97</f>
        <v>3477.8</v>
      </c>
      <c r="I98" s="1122">
        <v>0</v>
      </c>
      <c r="J98" s="1124">
        <v>0</v>
      </c>
    </row>
    <row r="99" spans="1:10" ht="17.25">
      <c r="A99" s="993" t="s">
        <v>1617</v>
      </c>
      <c r="B99" s="1001"/>
      <c r="C99" s="994" t="s">
        <v>1602</v>
      </c>
      <c r="D99" s="811" t="s">
        <v>1603</v>
      </c>
      <c r="E99" s="811">
        <v>200</v>
      </c>
      <c r="F99" s="859">
        <v>1</v>
      </c>
      <c r="G99" s="811">
        <f>F99*E99</f>
        <v>200</v>
      </c>
      <c r="H99" s="811">
        <f>G99*1.13</f>
        <v>225.99999999999997</v>
      </c>
      <c r="I99" s="811"/>
      <c r="J99" s="864"/>
    </row>
    <row r="100" spans="1:10" ht="17.25">
      <c r="A100" s="997"/>
      <c r="B100" s="995"/>
      <c r="C100" s="999" t="s">
        <v>1516</v>
      </c>
      <c r="D100" s="816" t="s">
        <v>1604</v>
      </c>
      <c r="E100" s="816">
        <v>100</v>
      </c>
      <c r="F100" s="867">
        <v>1</v>
      </c>
      <c r="G100" s="816">
        <f>E100*F100</f>
        <v>100</v>
      </c>
      <c r="H100" s="816">
        <f>G100*1.13</f>
        <v>112.99999999999999</v>
      </c>
      <c r="I100" s="816">
        <v>24.21</v>
      </c>
      <c r="J100" s="866"/>
    </row>
    <row r="101" spans="1:10" ht="17.25">
      <c r="A101" s="997"/>
      <c r="B101" s="995"/>
      <c r="C101" s="999" t="s">
        <v>878</v>
      </c>
      <c r="D101" s="816" t="s">
        <v>1605</v>
      </c>
      <c r="E101" s="816">
        <v>150</v>
      </c>
      <c r="F101" s="867">
        <v>1</v>
      </c>
      <c r="G101" s="816">
        <f>E101*F101</f>
        <v>150</v>
      </c>
      <c r="H101" s="816">
        <f>G101*1.13</f>
        <v>169.49999999999997</v>
      </c>
      <c r="I101" s="816"/>
      <c r="J101" s="866"/>
    </row>
    <row r="102" spans="1:10" ht="17.25">
      <c r="A102" s="997"/>
      <c r="B102" s="995"/>
      <c r="C102" s="999" t="s">
        <v>1606</v>
      </c>
      <c r="D102" s="816" t="s">
        <v>1607</v>
      </c>
      <c r="E102" s="816">
        <v>50</v>
      </c>
      <c r="F102" s="867">
        <v>1</v>
      </c>
      <c r="G102" s="811">
        <f t="shared" ref="G102:G107" si="6">E102*F102</f>
        <v>50</v>
      </c>
      <c r="H102" s="811">
        <f t="shared" ref="H102:H107" si="7">G102*1.13</f>
        <v>56.499999999999993</v>
      </c>
      <c r="I102" s="816"/>
      <c r="J102" s="866"/>
    </row>
    <row r="103" spans="1:10" ht="17.25">
      <c r="A103" s="997"/>
      <c r="B103" s="995"/>
      <c r="C103" s="999" t="s">
        <v>1608</v>
      </c>
      <c r="D103" s="816" t="s">
        <v>1609</v>
      </c>
      <c r="E103" s="816">
        <v>50</v>
      </c>
      <c r="F103" s="867">
        <v>2</v>
      </c>
      <c r="G103" s="811">
        <f t="shared" si="6"/>
        <v>100</v>
      </c>
      <c r="H103" s="811">
        <f t="shared" si="7"/>
        <v>112.99999999999999</v>
      </c>
      <c r="I103" s="816"/>
      <c r="J103" s="866"/>
    </row>
    <row r="104" spans="1:10" ht="17.25">
      <c r="A104" s="997"/>
      <c r="B104" s="995"/>
      <c r="C104" s="999" t="s">
        <v>1610</v>
      </c>
      <c r="D104" s="816" t="s">
        <v>1611</v>
      </c>
      <c r="E104" s="816">
        <v>10</v>
      </c>
      <c r="F104" s="867">
        <v>4</v>
      </c>
      <c r="G104" s="811">
        <f t="shared" si="6"/>
        <v>40</v>
      </c>
      <c r="H104" s="811">
        <f t="shared" si="7"/>
        <v>45.199999999999996</v>
      </c>
      <c r="I104" s="816"/>
      <c r="J104" s="866"/>
    </row>
    <row r="105" spans="1:10" ht="17.25">
      <c r="A105" s="997"/>
      <c r="B105" s="994"/>
      <c r="C105" s="998" t="s">
        <v>1612</v>
      </c>
      <c r="D105" s="816" t="s">
        <v>582</v>
      </c>
      <c r="E105" s="811">
        <v>312</v>
      </c>
      <c r="F105" s="859">
        <v>1</v>
      </c>
      <c r="G105" s="811">
        <f t="shared" si="6"/>
        <v>312</v>
      </c>
      <c r="H105" s="811">
        <f t="shared" si="7"/>
        <v>352.55999999999995</v>
      </c>
      <c r="I105" s="811"/>
      <c r="J105" s="864"/>
    </row>
    <row r="106" spans="1:10" ht="17.25">
      <c r="A106" s="997"/>
      <c r="B106" s="995"/>
      <c r="C106" s="999" t="s">
        <v>1613</v>
      </c>
      <c r="D106" s="1166" t="s">
        <v>1614</v>
      </c>
      <c r="E106" s="816">
        <v>40</v>
      </c>
      <c r="F106" s="867">
        <v>1</v>
      </c>
      <c r="G106" s="811">
        <f t="shared" si="6"/>
        <v>40</v>
      </c>
      <c r="H106" s="811">
        <f t="shared" si="7"/>
        <v>45.199999999999996</v>
      </c>
      <c r="I106" s="816"/>
      <c r="J106" s="866"/>
    </row>
    <row r="107" spans="1:10" ht="17.25">
      <c r="A107" s="997"/>
      <c r="B107" s="994"/>
      <c r="C107" s="998" t="s">
        <v>1615</v>
      </c>
      <c r="D107" s="811" t="s">
        <v>1616</v>
      </c>
      <c r="E107" s="811">
        <v>300</v>
      </c>
      <c r="F107" s="859">
        <v>1</v>
      </c>
      <c r="G107" s="811">
        <f t="shared" si="6"/>
        <v>300</v>
      </c>
      <c r="H107" s="811">
        <f t="shared" si="7"/>
        <v>338.99999999999994</v>
      </c>
      <c r="I107" s="811"/>
      <c r="J107" s="864"/>
    </row>
    <row r="108" spans="1:10" ht="17.25">
      <c r="A108" s="997"/>
      <c r="B108" s="995"/>
      <c r="C108" s="999"/>
      <c r="D108" s="816"/>
      <c r="E108" s="816"/>
      <c r="F108" s="867"/>
      <c r="G108" s="816"/>
      <c r="H108" s="816"/>
      <c r="I108" s="816"/>
      <c r="J108" s="866"/>
    </row>
    <row r="109" spans="1:10" ht="17.25">
      <c r="A109" s="997"/>
      <c r="B109" s="1140" t="s">
        <v>601</v>
      </c>
      <c r="C109" s="825"/>
      <c r="D109" s="823"/>
      <c r="E109" s="823"/>
      <c r="F109" s="824"/>
      <c r="G109" s="823"/>
      <c r="H109" s="823">
        <f>SUM(H99:H107)</f>
        <v>1459.9599999999998</v>
      </c>
      <c r="I109" s="823">
        <f>SUM(I99:I107)</f>
        <v>24.21</v>
      </c>
      <c r="J109" s="822">
        <f>SUM(J99:J107)</f>
        <v>0</v>
      </c>
    </row>
    <row r="110" spans="1:10" ht="17.25">
      <c r="A110" s="993"/>
      <c r="B110" s="1001"/>
      <c r="C110" s="1001"/>
      <c r="D110" s="829"/>
      <c r="E110" s="829"/>
      <c r="F110" s="830"/>
      <c r="G110" s="829"/>
      <c r="H110" s="829"/>
      <c r="I110" s="829"/>
      <c r="J110" s="828"/>
    </row>
    <row r="111" spans="1:10" ht="17.25">
      <c r="A111" s="993" t="s">
        <v>1618</v>
      </c>
      <c r="B111" s="1001"/>
      <c r="C111" s="994" t="s">
        <v>1602</v>
      </c>
      <c r="D111" s="811" t="s">
        <v>1603</v>
      </c>
      <c r="E111" s="811">
        <v>200</v>
      </c>
      <c r="F111" s="859">
        <v>1</v>
      </c>
      <c r="G111" s="811">
        <f>E111*F111</f>
        <v>200</v>
      </c>
      <c r="H111" s="811">
        <f>G111*1.13</f>
        <v>225.99999999999997</v>
      </c>
      <c r="I111" s="811"/>
      <c r="J111" s="864"/>
    </row>
    <row r="112" spans="1:10" ht="17.25">
      <c r="A112" s="1005"/>
      <c r="B112" s="995"/>
      <c r="C112" s="999" t="s">
        <v>1516</v>
      </c>
      <c r="D112" s="816" t="s">
        <v>1604</v>
      </c>
      <c r="E112" s="816">
        <v>100</v>
      </c>
      <c r="F112" s="867">
        <v>1</v>
      </c>
      <c r="G112" s="816">
        <f>E112*F112</f>
        <v>100</v>
      </c>
      <c r="H112" s="816">
        <f>G112*1.13</f>
        <v>112.99999999999999</v>
      </c>
      <c r="I112" s="816"/>
      <c r="J112" s="866"/>
    </row>
    <row r="113" spans="1:10" ht="17.25">
      <c r="A113" s="1005"/>
      <c r="B113" s="995"/>
      <c r="C113" s="999" t="s">
        <v>878</v>
      </c>
      <c r="D113" s="816" t="s">
        <v>1605</v>
      </c>
      <c r="E113" s="816">
        <v>150</v>
      </c>
      <c r="F113" s="867">
        <v>1</v>
      </c>
      <c r="G113" s="816">
        <f>E113*F113</f>
        <v>150</v>
      </c>
      <c r="H113" s="816">
        <f>G113*1.13</f>
        <v>169.49999999999997</v>
      </c>
      <c r="I113" s="816"/>
      <c r="J113" s="866"/>
    </row>
    <row r="114" spans="1:10" ht="17.25">
      <c r="A114" s="1005"/>
      <c r="B114" s="995"/>
      <c r="C114" s="999" t="s">
        <v>1606</v>
      </c>
      <c r="D114" s="816" t="s">
        <v>1607</v>
      </c>
      <c r="E114" s="816">
        <v>50</v>
      </c>
      <c r="F114" s="867">
        <v>1</v>
      </c>
      <c r="G114" s="811">
        <f t="shared" ref="G114:G119" si="8">E114*F114</f>
        <v>50</v>
      </c>
      <c r="H114" s="811">
        <f t="shared" ref="H114:H119" si="9">G114*1.13</f>
        <v>56.499999999999993</v>
      </c>
      <c r="I114" s="816"/>
      <c r="J114" s="866"/>
    </row>
    <row r="115" spans="1:10" ht="17.25">
      <c r="A115" s="1005"/>
      <c r="B115" s="995"/>
      <c r="C115" s="999" t="s">
        <v>1608</v>
      </c>
      <c r="D115" s="816" t="s">
        <v>1609</v>
      </c>
      <c r="E115" s="816">
        <v>50</v>
      </c>
      <c r="F115" s="867">
        <v>2</v>
      </c>
      <c r="G115" s="811">
        <f t="shared" si="8"/>
        <v>100</v>
      </c>
      <c r="H115" s="811">
        <f t="shared" si="9"/>
        <v>112.99999999999999</v>
      </c>
      <c r="I115" s="816"/>
      <c r="J115" s="866"/>
    </row>
    <row r="116" spans="1:10" ht="17.25">
      <c r="A116" s="1005"/>
      <c r="B116" s="995"/>
      <c r="C116" s="999" t="s">
        <v>1610</v>
      </c>
      <c r="D116" s="816" t="s">
        <v>1611</v>
      </c>
      <c r="E116" s="816">
        <v>10</v>
      </c>
      <c r="F116" s="867">
        <v>4</v>
      </c>
      <c r="G116" s="811">
        <f t="shared" si="8"/>
        <v>40</v>
      </c>
      <c r="H116" s="811">
        <f t="shared" si="9"/>
        <v>45.199999999999996</v>
      </c>
      <c r="I116" s="816"/>
      <c r="J116" s="866"/>
    </row>
    <row r="117" spans="1:10" ht="17.25">
      <c r="A117" s="1005"/>
      <c r="B117" s="994"/>
      <c r="C117" s="998" t="s">
        <v>1612</v>
      </c>
      <c r="D117" s="816" t="s">
        <v>582</v>
      </c>
      <c r="E117" s="811">
        <v>312</v>
      </c>
      <c r="F117" s="859">
        <v>1</v>
      </c>
      <c r="G117" s="811">
        <f t="shared" si="8"/>
        <v>312</v>
      </c>
      <c r="H117" s="811">
        <f t="shared" si="9"/>
        <v>352.55999999999995</v>
      </c>
      <c r="I117" s="811"/>
      <c r="J117" s="864"/>
    </row>
    <row r="118" spans="1:10" ht="17.25">
      <c r="A118" s="1005"/>
      <c r="B118" s="995"/>
      <c r="C118" s="999" t="s">
        <v>1613</v>
      </c>
      <c r="D118" s="1166" t="s">
        <v>1614</v>
      </c>
      <c r="E118" s="816">
        <v>40</v>
      </c>
      <c r="F118" s="867">
        <v>1</v>
      </c>
      <c r="G118" s="811">
        <f t="shared" si="8"/>
        <v>40</v>
      </c>
      <c r="H118" s="811">
        <f t="shared" si="9"/>
        <v>45.199999999999996</v>
      </c>
      <c r="I118" s="816"/>
      <c r="J118" s="866"/>
    </row>
    <row r="119" spans="1:10" ht="17.25">
      <c r="A119" s="1005"/>
      <c r="B119" s="994"/>
      <c r="C119" s="998" t="s">
        <v>1615</v>
      </c>
      <c r="D119" s="811" t="s">
        <v>1616</v>
      </c>
      <c r="E119" s="811">
        <v>300</v>
      </c>
      <c r="F119" s="859">
        <v>1</v>
      </c>
      <c r="G119" s="811">
        <f t="shared" si="8"/>
        <v>300</v>
      </c>
      <c r="H119" s="811">
        <f t="shared" si="9"/>
        <v>338.99999999999994</v>
      </c>
      <c r="I119" s="811"/>
      <c r="J119" s="864"/>
    </row>
    <row r="120" spans="1:10" ht="17.25">
      <c r="A120" s="1005"/>
      <c r="B120" s="995"/>
      <c r="C120" s="999"/>
      <c r="D120" s="816"/>
      <c r="E120" s="816"/>
      <c r="F120" s="867"/>
      <c r="G120" s="816"/>
      <c r="H120" s="816"/>
      <c r="I120" s="816"/>
      <c r="J120" s="866"/>
    </row>
    <row r="121" spans="1:10" ht="17.25">
      <c r="A121" s="997"/>
      <c r="B121" s="994"/>
      <c r="C121" s="994"/>
      <c r="D121" s="811"/>
      <c r="E121" s="811"/>
      <c r="F121" s="859"/>
      <c r="G121" s="811"/>
      <c r="H121" s="811"/>
      <c r="I121" s="811"/>
      <c r="J121" s="864"/>
    </row>
    <row r="122" spans="1:10" ht="17.25">
      <c r="A122" s="997"/>
      <c r="B122" s="995"/>
      <c r="C122" s="995"/>
      <c r="D122" s="816"/>
      <c r="E122" s="816"/>
      <c r="F122" s="867"/>
      <c r="G122" s="816"/>
      <c r="H122" s="816"/>
      <c r="I122" s="816"/>
      <c r="J122" s="866"/>
    </row>
    <row r="123" spans="1:10" ht="17.25">
      <c r="A123" s="997"/>
      <c r="B123" s="1140" t="s">
        <v>609</v>
      </c>
      <c r="C123" s="1143"/>
      <c r="D123" s="823"/>
      <c r="E123" s="823"/>
      <c r="F123" s="824"/>
      <c r="G123" s="823"/>
      <c r="H123" s="823">
        <f>SUM(H111:H122)</f>
        <v>1459.9599999999998</v>
      </c>
      <c r="I123" s="823">
        <f t="shared" ref="I123:J123" si="10">SUM(I112:I122)</f>
        <v>0</v>
      </c>
      <c r="J123" s="822">
        <f t="shared" si="10"/>
        <v>0</v>
      </c>
    </row>
    <row r="124" spans="1:10" ht="16.5">
      <c r="A124" s="321"/>
      <c r="B124" s="320"/>
      <c r="C124" s="350"/>
      <c r="D124" s="348"/>
      <c r="E124" s="348"/>
      <c r="F124" s="349"/>
      <c r="G124" s="348"/>
      <c r="H124" s="348"/>
      <c r="I124" s="348"/>
      <c r="J124" s="347"/>
    </row>
    <row r="125" spans="1:10" ht="16.5">
      <c r="A125" s="331"/>
      <c r="B125" s="350"/>
      <c r="C125" s="320" t="s">
        <v>85</v>
      </c>
      <c r="D125" s="319"/>
      <c r="E125" s="319"/>
      <c r="F125" s="332"/>
      <c r="G125" s="319"/>
      <c r="H125" s="319">
        <f>SUM(H98,H89,H83,H77,H71,H63,H53,H42,H37,H31,H26, H109, H123)</f>
        <v>14224.119999999999</v>
      </c>
      <c r="I125" s="319"/>
      <c r="J125" s="318"/>
    </row>
    <row r="126" spans="1:10" ht="16.5">
      <c r="A126" s="331"/>
      <c r="B126" s="350"/>
      <c r="C126" s="320"/>
      <c r="D126" s="319"/>
      <c r="E126" s="319"/>
      <c r="F126" s="332"/>
      <c r="G126" s="319"/>
      <c r="H126" s="319"/>
      <c r="I126" s="319"/>
      <c r="J126" s="318"/>
    </row>
    <row r="127" spans="1:10" ht="16.5">
      <c r="A127" s="1203" t="s">
        <v>86</v>
      </c>
      <c r="B127" s="1204"/>
      <c r="C127" s="1204"/>
      <c r="D127" s="325"/>
      <c r="E127" s="325"/>
      <c r="F127" s="326"/>
      <c r="G127" s="325"/>
      <c r="H127" s="325"/>
      <c r="I127" s="325"/>
      <c r="J127" s="324"/>
    </row>
    <row r="128" spans="1:10" ht="16.5">
      <c r="A128" s="321"/>
      <c r="B128" s="323" t="s">
        <v>87</v>
      </c>
      <c r="C128" s="323"/>
      <c r="D128" s="322"/>
      <c r="E128" s="322"/>
      <c r="F128" s="322"/>
      <c r="G128" s="322"/>
      <c r="H128" s="322">
        <f>H20</f>
        <v>731.1099999999999</v>
      </c>
      <c r="I128" s="322"/>
      <c r="J128" s="979"/>
    </row>
    <row r="129" spans="1:10" ht="16.5">
      <c r="A129" s="321"/>
      <c r="B129" s="320" t="s">
        <v>88</v>
      </c>
      <c r="C129" s="320"/>
      <c r="D129" s="319"/>
      <c r="E129" s="319"/>
      <c r="F129" s="319"/>
      <c r="G129" s="319"/>
      <c r="H129" s="319">
        <f>H125</f>
        <v>14224.119999999999</v>
      </c>
      <c r="I129" s="319"/>
      <c r="J129" s="318"/>
    </row>
    <row r="130" spans="1:10" ht="16.5">
      <c r="A130" s="317"/>
      <c r="B130" s="316" t="s">
        <v>89</v>
      </c>
      <c r="C130" s="316"/>
      <c r="D130" s="315"/>
      <c r="E130" s="315"/>
      <c r="F130" s="315"/>
      <c r="G130" s="315"/>
      <c r="H130" s="315">
        <f>H128-H129</f>
        <v>-13493.009999999998</v>
      </c>
      <c r="I130" s="315"/>
      <c r="J130" s="314"/>
    </row>
  </sheetData>
  <mergeCells count="7">
    <mergeCell ref="A127:C127"/>
    <mergeCell ref="A1:J1"/>
    <mergeCell ref="B68:C68"/>
    <mergeCell ref="B66:C66"/>
    <mergeCell ref="B69:C69"/>
    <mergeCell ref="A4:C4"/>
    <mergeCell ref="A22:C22"/>
  </mergeCells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34" workbookViewId="0">
      <selection activeCell="I49" sqref="I49"/>
    </sheetView>
  </sheetViews>
  <sheetFormatPr defaultColWidth="12.42578125" defaultRowHeight="15.75"/>
  <cols>
    <col min="1" max="1" width="29.7109375" style="1" bestFit="1" customWidth="1"/>
    <col min="2" max="2" width="39.28515625" style="1" bestFit="1" customWidth="1"/>
    <col min="3" max="3" width="30" style="1" bestFit="1" customWidth="1"/>
    <col min="4" max="4" width="42.42578125" style="1" bestFit="1" customWidth="1"/>
    <col min="5" max="5" width="9.28515625" style="1" bestFit="1" customWidth="1"/>
    <col min="6" max="6" width="8.5703125" style="1" bestFit="1" customWidth="1"/>
    <col min="7" max="7" width="11.7109375" style="1" customWidth="1"/>
    <col min="8" max="8" width="15.5703125" style="1" customWidth="1"/>
    <col min="9" max="9" width="9.7109375" style="1" bestFit="1" customWidth="1"/>
    <col min="10" max="10" width="9.42578125" style="1" customWidth="1"/>
    <col min="11" max="16384" width="12.42578125" style="1"/>
  </cols>
  <sheetData>
    <row r="1" spans="1:10" ht="26.25">
      <c r="A1" s="1227" t="s">
        <v>671</v>
      </c>
      <c r="B1" s="1227"/>
      <c r="C1" s="1227"/>
      <c r="D1" s="1227"/>
      <c r="E1" s="1227"/>
      <c r="F1" s="1227"/>
      <c r="G1" s="1227"/>
      <c r="H1" s="1227"/>
      <c r="I1" s="1227"/>
      <c r="J1" s="1227"/>
    </row>
    <row r="2" spans="1:10" ht="16.5">
      <c r="A2" s="313"/>
      <c r="B2" s="312" t="s">
        <v>91</v>
      </c>
      <c r="C2" s="311" t="s">
        <v>92</v>
      </c>
      <c r="D2" s="310" t="s">
        <v>93</v>
      </c>
      <c r="E2" s="310" t="s">
        <v>94</v>
      </c>
      <c r="F2" s="309" t="s">
        <v>95</v>
      </c>
      <c r="G2" s="308" t="s">
        <v>96</v>
      </c>
      <c r="H2" s="308" t="s">
        <v>97</v>
      </c>
      <c r="I2" s="308" t="s">
        <v>276</v>
      </c>
      <c r="J2" s="307" t="s">
        <v>277</v>
      </c>
    </row>
    <row r="3" spans="1:10" ht="16.5">
      <c r="A3" s="306"/>
      <c r="B3" s="305"/>
      <c r="C3" s="305"/>
      <c r="D3" s="264"/>
      <c r="E3" s="264"/>
      <c r="F3" s="273"/>
      <c r="G3" s="264"/>
      <c r="H3" s="264"/>
      <c r="I3" s="264"/>
      <c r="J3" s="263"/>
    </row>
    <row r="4" spans="1:10" ht="16.5">
      <c r="A4" s="1228" t="s">
        <v>7</v>
      </c>
      <c r="B4" s="1229"/>
      <c r="C4" s="1229"/>
      <c r="D4" s="271"/>
      <c r="E4" s="271"/>
      <c r="F4" s="272"/>
      <c r="G4" s="271"/>
      <c r="H4" s="271"/>
      <c r="I4" s="271"/>
      <c r="J4" s="270"/>
    </row>
    <row r="5" spans="1:10" ht="16.5">
      <c r="A5" s="266"/>
      <c r="B5" s="265"/>
      <c r="C5" s="265"/>
      <c r="D5" s="264"/>
      <c r="E5" s="264"/>
      <c r="F5" s="273"/>
      <c r="G5" s="264"/>
      <c r="H5" s="264"/>
      <c r="I5" s="264"/>
      <c r="J5" s="263"/>
    </row>
    <row r="6" spans="1:10" ht="16.5">
      <c r="A6" s="266"/>
      <c r="B6" s="265"/>
      <c r="C6" s="265" t="s">
        <v>46</v>
      </c>
      <c r="D6" s="264"/>
      <c r="E6" s="264"/>
      <c r="F6" s="273"/>
      <c r="G6" s="264"/>
      <c r="H6" s="264">
        <v>0</v>
      </c>
      <c r="I6" s="264">
        <v>0</v>
      </c>
      <c r="J6" s="263">
        <v>0</v>
      </c>
    </row>
    <row r="7" spans="1:10" ht="16.5">
      <c r="A7" s="266"/>
      <c r="B7" s="265"/>
      <c r="C7" s="265"/>
      <c r="D7" s="264"/>
      <c r="E7" s="264"/>
      <c r="F7" s="273"/>
      <c r="G7" s="264"/>
      <c r="H7" s="264"/>
      <c r="I7" s="264"/>
      <c r="J7" s="263"/>
    </row>
    <row r="8" spans="1:10" ht="16.5">
      <c r="A8" s="1228" t="s">
        <v>47</v>
      </c>
      <c r="B8" s="1229"/>
      <c r="C8" s="1229"/>
      <c r="D8" s="271"/>
      <c r="E8" s="271"/>
      <c r="F8" s="272"/>
      <c r="G8" s="271"/>
      <c r="H8" s="271"/>
      <c r="I8" s="271"/>
      <c r="J8" s="270"/>
    </row>
    <row r="9" spans="1:10" ht="16.5">
      <c r="A9" s="266" t="s">
        <v>672</v>
      </c>
      <c r="B9" s="265"/>
      <c r="C9" s="274"/>
      <c r="D9" s="277"/>
      <c r="E9" s="277"/>
      <c r="F9" s="278"/>
      <c r="G9" s="277"/>
      <c r="H9" s="277"/>
      <c r="I9" s="277"/>
      <c r="J9" s="276"/>
    </row>
    <row r="10" spans="1:10" ht="16.5">
      <c r="A10" s="275"/>
      <c r="B10" s="274" t="s">
        <v>673</v>
      </c>
      <c r="C10" s="304" t="s">
        <v>674</v>
      </c>
      <c r="D10" s="277" t="s">
        <v>675</v>
      </c>
      <c r="E10" s="277">
        <v>300</v>
      </c>
      <c r="F10" s="278">
        <v>6</v>
      </c>
      <c r="G10" s="277">
        <f t="shared" ref="G10:G20" si="0">E10*F10</f>
        <v>1800</v>
      </c>
      <c r="H10" s="277">
        <f t="shared" ref="H10:H20" si="1">G10</f>
        <v>1800</v>
      </c>
      <c r="I10" s="277"/>
      <c r="J10" s="276"/>
    </row>
    <row r="11" spans="1:10" ht="16.5">
      <c r="A11" s="275"/>
      <c r="B11" s="290" t="s">
        <v>676</v>
      </c>
      <c r="C11" s="295" t="s">
        <v>677</v>
      </c>
      <c r="D11" s="286" t="s">
        <v>678</v>
      </c>
      <c r="E11" s="286">
        <v>400</v>
      </c>
      <c r="F11" s="288">
        <v>1</v>
      </c>
      <c r="G11" s="287">
        <f t="shared" si="0"/>
        <v>400</v>
      </c>
      <c r="H11" s="287">
        <f t="shared" si="1"/>
        <v>400</v>
      </c>
      <c r="I11" s="286"/>
      <c r="J11" s="285"/>
    </row>
    <row r="12" spans="1:10" ht="16.5">
      <c r="A12" s="275"/>
      <c r="B12" s="274" t="s">
        <v>679</v>
      </c>
      <c r="C12" s="291" t="s">
        <v>680</v>
      </c>
      <c r="D12" s="277" t="s">
        <v>681</v>
      </c>
      <c r="E12" s="277">
        <v>30</v>
      </c>
      <c r="F12" s="278">
        <v>1</v>
      </c>
      <c r="G12" s="277">
        <f t="shared" si="0"/>
        <v>30</v>
      </c>
      <c r="H12" s="277">
        <f t="shared" si="1"/>
        <v>30</v>
      </c>
      <c r="I12" s="277"/>
      <c r="J12" s="276"/>
    </row>
    <row r="13" spans="1:10" ht="16.5">
      <c r="A13" s="275"/>
      <c r="B13" s="290" t="s">
        <v>682</v>
      </c>
      <c r="C13" s="295" t="s">
        <v>683</v>
      </c>
      <c r="D13" s="286" t="s">
        <v>681</v>
      </c>
      <c r="E13" s="286">
        <v>150</v>
      </c>
      <c r="F13" s="288">
        <v>2</v>
      </c>
      <c r="G13" s="287">
        <f t="shared" si="0"/>
        <v>300</v>
      </c>
      <c r="H13" s="287">
        <f t="shared" si="1"/>
        <v>300</v>
      </c>
      <c r="I13" s="286"/>
      <c r="J13" s="285"/>
    </row>
    <row r="14" spans="1:10" ht="16.5">
      <c r="A14" s="275"/>
      <c r="B14" s="274" t="s">
        <v>684</v>
      </c>
      <c r="C14" s="291" t="s">
        <v>685</v>
      </c>
      <c r="D14" s="277" t="s">
        <v>681</v>
      </c>
      <c r="E14" s="277">
        <v>80</v>
      </c>
      <c r="F14" s="278">
        <v>1</v>
      </c>
      <c r="G14" s="277">
        <f t="shared" si="0"/>
        <v>80</v>
      </c>
      <c r="H14" s="277">
        <f t="shared" si="1"/>
        <v>80</v>
      </c>
      <c r="I14" s="277"/>
      <c r="J14" s="276"/>
    </row>
    <row r="15" spans="1:10" ht="16.5">
      <c r="A15" s="275"/>
      <c r="B15" s="290" t="s">
        <v>686</v>
      </c>
      <c r="C15" s="289" t="s">
        <v>687</v>
      </c>
      <c r="D15" s="286" t="s">
        <v>681</v>
      </c>
      <c r="E15" s="286">
        <v>150</v>
      </c>
      <c r="F15" s="288">
        <v>2</v>
      </c>
      <c r="G15" s="287">
        <f t="shared" si="0"/>
        <v>300</v>
      </c>
      <c r="H15" s="287">
        <f t="shared" si="1"/>
        <v>300</v>
      </c>
      <c r="I15" s="286"/>
      <c r="J15" s="285"/>
    </row>
    <row r="16" spans="1:10" ht="16.5">
      <c r="A16" s="275"/>
      <c r="B16" s="274" t="s">
        <v>688</v>
      </c>
      <c r="C16" s="291" t="s">
        <v>689</v>
      </c>
      <c r="D16" s="277" t="s">
        <v>681</v>
      </c>
      <c r="E16" s="277">
        <v>100</v>
      </c>
      <c r="F16" s="278">
        <v>1</v>
      </c>
      <c r="G16" s="277">
        <f t="shared" si="0"/>
        <v>100</v>
      </c>
      <c r="H16" s="277">
        <f t="shared" si="1"/>
        <v>100</v>
      </c>
      <c r="I16" s="277"/>
      <c r="J16" s="276"/>
    </row>
    <row r="17" spans="1:10" ht="16.5">
      <c r="A17" s="275"/>
      <c r="B17" s="290" t="s">
        <v>690</v>
      </c>
      <c r="C17" s="289" t="s">
        <v>691</v>
      </c>
      <c r="D17" s="286" t="s">
        <v>681</v>
      </c>
      <c r="E17" s="286">
        <v>100</v>
      </c>
      <c r="F17" s="288">
        <v>2</v>
      </c>
      <c r="G17" s="287">
        <f t="shared" si="0"/>
        <v>200</v>
      </c>
      <c r="H17" s="287">
        <f t="shared" si="1"/>
        <v>200</v>
      </c>
      <c r="I17" s="286"/>
      <c r="J17" s="285"/>
    </row>
    <row r="18" spans="1:10" ht="16.5">
      <c r="A18" s="275"/>
      <c r="B18" s="299" t="s">
        <v>692</v>
      </c>
      <c r="C18" s="298" t="s">
        <v>693</v>
      </c>
      <c r="D18" s="293" t="s">
        <v>681</v>
      </c>
      <c r="E18" s="293">
        <v>5</v>
      </c>
      <c r="F18" s="297">
        <v>1</v>
      </c>
      <c r="G18" s="293">
        <v>5</v>
      </c>
      <c r="H18" s="277">
        <f t="shared" si="1"/>
        <v>5</v>
      </c>
      <c r="I18" s="293"/>
      <c r="J18" s="296"/>
    </row>
    <row r="19" spans="1:10" ht="16.5">
      <c r="A19" s="275"/>
      <c r="B19" s="299" t="s">
        <v>694</v>
      </c>
      <c r="C19" s="298" t="s">
        <v>695</v>
      </c>
      <c r="D19" s="293" t="s">
        <v>681</v>
      </c>
      <c r="E19" s="293">
        <v>150</v>
      </c>
      <c r="F19" s="297">
        <v>1</v>
      </c>
      <c r="G19" s="293">
        <f t="shared" si="0"/>
        <v>150</v>
      </c>
      <c r="H19" s="277">
        <f t="shared" si="1"/>
        <v>150</v>
      </c>
      <c r="I19" s="293"/>
      <c r="J19" s="296"/>
    </row>
    <row r="20" spans="1:10" ht="16.5">
      <c r="A20" s="275"/>
      <c r="B20" s="303" t="s">
        <v>696</v>
      </c>
      <c r="C20" s="302" t="s">
        <v>697</v>
      </c>
      <c r="D20" s="287" t="s">
        <v>698</v>
      </c>
      <c r="E20" s="287">
        <v>30</v>
      </c>
      <c r="F20" s="301">
        <v>13</v>
      </c>
      <c r="G20" s="287">
        <f t="shared" si="0"/>
        <v>390</v>
      </c>
      <c r="H20" s="287">
        <f t="shared" si="1"/>
        <v>390</v>
      </c>
      <c r="I20" s="287"/>
      <c r="J20" s="300"/>
    </row>
    <row r="21" spans="1:10" ht="16.5">
      <c r="A21" s="275"/>
      <c r="B21" s="274"/>
      <c r="C21" s="279"/>
      <c r="D21" s="277"/>
      <c r="E21" s="277"/>
      <c r="F21" s="278"/>
      <c r="G21" s="277"/>
      <c r="H21" s="277"/>
      <c r="I21" s="293"/>
      <c r="J21" s="276"/>
    </row>
    <row r="22" spans="1:10" ht="16.5">
      <c r="A22" s="275"/>
      <c r="B22" s="284" t="s">
        <v>699</v>
      </c>
      <c r="C22" s="283"/>
      <c r="D22" s="281"/>
      <c r="E22" s="281"/>
      <c r="F22" s="282"/>
      <c r="G22" s="281"/>
      <c r="H22" s="281">
        <f>SUM(H10:H20)</f>
        <v>3755</v>
      </c>
      <c r="I22" s="281">
        <v>0</v>
      </c>
      <c r="J22" s="280">
        <v>0</v>
      </c>
    </row>
    <row r="23" spans="1:10" ht="16.5">
      <c r="A23" s="266"/>
      <c r="B23" s="265"/>
      <c r="C23" s="265"/>
      <c r="D23" s="264"/>
      <c r="E23" s="264"/>
      <c r="F23" s="273"/>
      <c r="G23" s="264"/>
      <c r="H23" s="264"/>
      <c r="I23" s="264"/>
      <c r="J23" s="263"/>
    </row>
    <row r="24" spans="1:10" ht="16.5">
      <c r="A24" s="266" t="s">
        <v>700</v>
      </c>
      <c r="B24" s="265"/>
      <c r="C24" s="274"/>
      <c r="D24" s="277"/>
      <c r="E24" s="277"/>
      <c r="F24" s="278"/>
      <c r="G24" s="277"/>
      <c r="H24" s="277"/>
      <c r="I24" s="277"/>
      <c r="J24" s="276"/>
    </row>
    <row r="25" spans="1:10" ht="16.5">
      <c r="A25" s="294"/>
      <c r="B25" s="290" t="s">
        <v>701</v>
      </c>
      <c r="C25" s="295" t="s">
        <v>702</v>
      </c>
      <c r="D25" s="286" t="s">
        <v>703</v>
      </c>
      <c r="E25" s="286">
        <v>150</v>
      </c>
      <c r="F25" s="288">
        <v>8</v>
      </c>
      <c r="G25" s="287">
        <f t="shared" ref="G25:G30" si="2">E25*F25</f>
        <v>1200</v>
      </c>
      <c r="H25" s="286">
        <f t="shared" ref="H25:H30" si="3">G25</f>
        <v>1200</v>
      </c>
      <c r="I25" s="286"/>
      <c r="J25" s="285"/>
    </row>
    <row r="26" spans="1:10" ht="16.5">
      <c r="A26" s="294"/>
      <c r="B26" s="290" t="s">
        <v>704</v>
      </c>
      <c r="C26" s="298" t="s">
        <v>702</v>
      </c>
      <c r="D26" s="293" t="s">
        <v>705</v>
      </c>
      <c r="E26" s="293">
        <v>60</v>
      </c>
      <c r="F26" s="297">
        <v>8</v>
      </c>
      <c r="G26" s="293">
        <f t="shared" si="2"/>
        <v>480</v>
      </c>
      <c r="H26" s="293">
        <f t="shared" si="3"/>
        <v>480</v>
      </c>
      <c r="I26" s="293"/>
      <c r="J26" s="296"/>
    </row>
    <row r="27" spans="1:10" ht="16.5">
      <c r="A27" s="294"/>
      <c r="B27" s="290" t="s">
        <v>706</v>
      </c>
      <c r="C27" s="295" t="s">
        <v>707</v>
      </c>
      <c r="D27" s="286" t="s">
        <v>708</v>
      </c>
      <c r="E27" s="286">
        <v>250</v>
      </c>
      <c r="F27" s="288">
        <v>16</v>
      </c>
      <c r="G27" s="287">
        <f t="shared" si="2"/>
        <v>4000</v>
      </c>
      <c r="H27" s="286">
        <f t="shared" si="3"/>
        <v>4000</v>
      </c>
      <c r="I27" s="286"/>
      <c r="J27" s="285"/>
    </row>
    <row r="28" spans="1:10" ht="16.5">
      <c r="A28" s="294"/>
      <c r="B28" s="290" t="s">
        <v>709</v>
      </c>
      <c r="C28" s="291" t="s">
        <v>707</v>
      </c>
      <c r="D28" s="277" t="s">
        <v>710</v>
      </c>
      <c r="E28" s="277">
        <v>60</v>
      </c>
      <c r="F28" s="278">
        <v>16</v>
      </c>
      <c r="G28" s="277">
        <f t="shared" si="2"/>
        <v>960</v>
      </c>
      <c r="H28" s="293">
        <f t="shared" si="3"/>
        <v>960</v>
      </c>
      <c r="I28" s="277"/>
      <c r="J28" s="276"/>
    </row>
    <row r="29" spans="1:10" ht="16.5">
      <c r="A29" s="294"/>
      <c r="B29" s="290" t="s">
        <v>711</v>
      </c>
      <c r="C29" s="289" t="s">
        <v>712</v>
      </c>
      <c r="D29" s="286" t="s">
        <v>708</v>
      </c>
      <c r="E29" s="286">
        <v>250</v>
      </c>
      <c r="F29" s="288">
        <v>4</v>
      </c>
      <c r="G29" s="287">
        <f t="shared" si="2"/>
        <v>1000</v>
      </c>
      <c r="H29" s="286">
        <f t="shared" si="3"/>
        <v>1000</v>
      </c>
      <c r="I29" s="286"/>
      <c r="J29" s="285"/>
    </row>
    <row r="30" spans="1:10" ht="16.5">
      <c r="A30" s="275"/>
      <c r="B30" s="290" t="s">
        <v>713</v>
      </c>
      <c r="C30" s="291" t="s">
        <v>712</v>
      </c>
      <c r="D30" s="277" t="s">
        <v>714</v>
      </c>
      <c r="E30" s="277">
        <v>350</v>
      </c>
      <c r="F30" s="278">
        <v>4</v>
      </c>
      <c r="G30" s="277">
        <f t="shared" si="2"/>
        <v>1400</v>
      </c>
      <c r="H30" s="293">
        <f t="shared" si="3"/>
        <v>1400</v>
      </c>
      <c r="I30" s="277"/>
      <c r="J30" s="276"/>
    </row>
    <row r="31" spans="1:10" ht="17.25">
      <c r="A31" s="275"/>
      <c r="B31" s="274"/>
      <c r="C31" s="292"/>
      <c r="D31" s="292"/>
      <c r="E31" s="292"/>
      <c r="F31" s="292"/>
      <c r="G31" s="277"/>
      <c r="H31" s="277"/>
      <c r="I31" s="277"/>
      <c r="J31" s="276"/>
    </row>
    <row r="32" spans="1:10" ht="16.5">
      <c r="A32" s="275"/>
      <c r="B32" s="284" t="s">
        <v>715</v>
      </c>
      <c r="C32" s="283"/>
      <c r="D32" s="281"/>
      <c r="E32" s="281"/>
      <c r="F32" s="282"/>
      <c r="G32" s="281"/>
      <c r="H32" s="281">
        <f>SUM(H25:H30)</f>
        <v>9040</v>
      </c>
      <c r="I32" s="281">
        <v>0</v>
      </c>
      <c r="J32" s="280">
        <v>0</v>
      </c>
    </row>
    <row r="33" spans="1:10" ht="16.5">
      <c r="A33" s="275"/>
      <c r="B33" s="274"/>
      <c r="C33" s="274"/>
      <c r="D33" s="277"/>
      <c r="E33" s="277"/>
      <c r="F33" s="278"/>
      <c r="G33" s="277"/>
      <c r="H33" s="277"/>
      <c r="I33" s="277"/>
      <c r="J33" s="276"/>
    </row>
    <row r="34" spans="1:10" ht="16.5">
      <c r="A34" s="266" t="s">
        <v>716</v>
      </c>
      <c r="B34" s="265"/>
      <c r="C34" s="265"/>
      <c r="D34" s="277"/>
      <c r="E34" s="277"/>
      <c r="F34" s="278"/>
      <c r="G34" s="277"/>
      <c r="H34" s="277"/>
      <c r="I34" s="277"/>
      <c r="J34" s="276"/>
    </row>
    <row r="35" spans="1:10" ht="16.5">
      <c r="A35" s="275"/>
      <c r="B35" s="290" t="s">
        <v>717</v>
      </c>
      <c r="C35" s="289" t="s">
        <v>304</v>
      </c>
      <c r="D35" s="286" t="s">
        <v>683</v>
      </c>
      <c r="E35" s="286">
        <v>75</v>
      </c>
      <c r="F35" s="288">
        <v>2</v>
      </c>
      <c r="G35" s="287">
        <f t="shared" ref="G35:G43" si="4">E35*F35</f>
        <v>150</v>
      </c>
      <c r="H35" s="287">
        <f t="shared" ref="H35:H43" si="5">G35</f>
        <v>150</v>
      </c>
      <c r="I35" s="286"/>
      <c r="J35" s="285"/>
    </row>
    <row r="36" spans="1:10" ht="16.5">
      <c r="A36" s="275"/>
      <c r="B36" s="274" t="s">
        <v>718</v>
      </c>
      <c r="C36" s="291" t="s">
        <v>304</v>
      </c>
      <c r="D36" s="277" t="s">
        <v>687</v>
      </c>
      <c r="E36" s="277">
        <v>75</v>
      </c>
      <c r="F36" s="278">
        <v>2</v>
      </c>
      <c r="G36" s="277">
        <f t="shared" si="4"/>
        <v>150</v>
      </c>
      <c r="H36" s="277">
        <f t="shared" si="5"/>
        <v>150</v>
      </c>
      <c r="I36" s="277"/>
      <c r="J36" s="276"/>
    </row>
    <row r="37" spans="1:10" ht="16.5">
      <c r="A37" s="275"/>
      <c r="B37" s="290" t="s">
        <v>719</v>
      </c>
      <c r="C37" s="289" t="s">
        <v>304</v>
      </c>
      <c r="D37" s="286" t="s">
        <v>685</v>
      </c>
      <c r="E37" s="286">
        <v>40</v>
      </c>
      <c r="F37" s="288">
        <v>2</v>
      </c>
      <c r="G37" s="287">
        <f t="shared" si="4"/>
        <v>80</v>
      </c>
      <c r="H37" s="287">
        <f t="shared" si="5"/>
        <v>80</v>
      </c>
      <c r="I37" s="286"/>
      <c r="J37" s="285"/>
    </row>
    <row r="38" spans="1:10" ht="16.5">
      <c r="A38" s="275"/>
      <c r="B38" s="274" t="s">
        <v>720</v>
      </c>
      <c r="C38" s="291" t="s">
        <v>304</v>
      </c>
      <c r="D38" s="277" t="s">
        <v>689</v>
      </c>
      <c r="E38" s="277">
        <v>50</v>
      </c>
      <c r="F38" s="278">
        <v>2</v>
      </c>
      <c r="G38" s="277">
        <f t="shared" si="4"/>
        <v>100</v>
      </c>
      <c r="H38" s="277">
        <f t="shared" si="5"/>
        <v>100</v>
      </c>
      <c r="I38" s="277"/>
      <c r="J38" s="276"/>
    </row>
    <row r="39" spans="1:10" ht="16.5">
      <c r="A39" s="275"/>
      <c r="B39" s="290" t="s">
        <v>721</v>
      </c>
      <c r="C39" s="289" t="s">
        <v>304</v>
      </c>
      <c r="D39" s="286" t="s">
        <v>693</v>
      </c>
      <c r="E39" s="286">
        <v>5</v>
      </c>
      <c r="F39" s="288">
        <v>2</v>
      </c>
      <c r="G39" s="287">
        <f t="shared" si="4"/>
        <v>10</v>
      </c>
      <c r="H39" s="287">
        <f t="shared" si="5"/>
        <v>10</v>
      </c>
      <c r="I39" s="286"/>
      <c r="J39" s="285"/>
    </row>
    <row r="40" spans="1:10" ht="16.5">
      <c r="A40" s="275"/>
      <c r="B40" s="274" t="s">
        <v>722</v>
      </c>
      <c r="C40" s="291" t="s">
        <v>304</v>
      </c>
      <c r="D40" s="277" t="s">
        <v>680</v>
      </c>
      <c r="E40" s="277">
        <v>15</v>
      </c>
      <c r="F40" s="278">
        <v>4</v>
      </c>
      <c r="G40" s="277">
        <f t="shared" si="4"/>
        <v>60</v>
      </c>
      <c r="H40" s="277">
        <f t="shared" si="5"/>
        <v>60</v>
      </c>
      <c r="I40" s="277"/>
      <c r="J40" s="276"/>
    </row>
    <row r="41" spans="1:10" ht="16.5">
      <c r="A41" s="275"/>
      <c r="B41" s="290" t="s">
        <v>723</v>
      </c>
      <c r="C41" s="289" t="s">
        <v>304</v>
      </c>
      <c r="D41" s="286" t="s">
        <v>691</v>
      </c>
      <c r="E41" s="286">
        <v>50</v>
      </c>
      <c r="F41" s="288">
        <v>2</v>
      </c>
      <c r="G41" s="287">
        <f t="shared" si="4"/>
        <v>100</v>
      </c>
      <c r="H41" s="287">
        <f t="shared" si="5"/>
        <v>100</v>
      </c>
      <c r="I41" s="286"/>
      <c r="J41" s="285"/>
    </row>
    <row r="42" spans="1:10" ht="16.5">
      <c r="A42" s="275"/>
      <c r="B42" s="290" t="s">
        <v>724</v>
      </c>
      <c r="C42" s="289" t="s">
        <v>304</v>
      </c>
      <c r="D42" s="286" t="s">
        <v>695</v>
      </c>
      <c r="E42" s="286">
        <v>75</v>
      </c>
      <c r="F42" s="288">
        <v>2</v>
      </c>
      <c r="G42" s="287">
        <f t="shared" si="4"/>
        <v>150</v>
      </c>
      <c r="H42" s="287">
        <f t="shared" si="5"/>
        <v>150</v>
      </c>
      <c r="I42" s="286"/>
      <c r="J42" s="285"/>
    </row>
    <row r="43" spans="1:10" ht="16.5">
      <c r="A43" s="275"/>
      <c r="B43" s="274" t="s">
        <v>725</v>
      </c>
      <c r="C43" s="291" t="s">
        <v>304</v>
      </c>
      <c r="D43" s="277" t="s">
        <v>726</v>
      </c>
      <c r="E43" s="277">
        <v>75</v>
      </c>
      <c r="F43" s="278">
        <v>10</v>
      </c>
      <c r="G43" s="277">
        <f t="shared" si="4"/>
        <v>750</v>
      </c>
      <c r="H43" s="277">
        <f t="shared" si="5"/>
        <v>750</v>
      </c>
      <c r="I43" s="277"/>
      <c r="J43" s="276"/>
    </row>
    <row r="44" spans="1:10" ht="17.25">
      <c r="A44" s="275"/>
      <c r="B44" s="274"/>
      <c r="C44" s="292"/>
      <c r="D44" s="292"/>
      <c r="E44" s="292"/>
      <c r="F44" s="292"/>
      <c r="G44" s="277"/>
      <c r="H44" s="277"/>
      <c r="I44" s="277"/>
      <c r="J44" s="276"/>
    </row>
    <row r="45" spans="1:10" ht="16.5">
      <c r="A45" s="275"/>
      <c r="B45" s="284" t="s">
        <v>727</v>
      </c>
      <c r="C45" s="283"/>
      <c r="D45" s="281"/>
      <c r="E45" s="281"/>
      <c r="F45" s="282"/>
      <c r="G45" s="281"/>
      <c r="H45" s="281">
        <f>SUM(H35:H43)</f>
        <v>1550</v>
      </c>
      <c r="I45" s="281">
        <v>0</v>
      </c>
      <c r="J45" s="280">
        <v>0</v>
      </c>
    </row>
    <row r="46" spans="1:10" ht="16.5">
      <c r="A46" s="275"/>
      <c r="B46" s="274"/>
      <c r="C46" s="274"/>
      <c r="D46" s="277"/>
      <c r="E46" s="277"/>
      <c r="F46" s="278"/>
      <c r="G46" s="277"/>
      <c r="H46" s="277"/>
      <c r="I46" s="277"/>
      <c r="J46" s="276"/>
    </row>
    <row r="47" spans="1:10" ht="16.5">
      <c r="A47" s="266" t="s">
        <v>728</v>
      </c>
      <c r="B47" s="265"/>
      <c r="C47" s="265"/>
      <c r="D47" s="277"/>
      <c r="E47" s="277"/>
      <c r="F47" s="278"/>
      <c r="G47" s="277"/>
      <c r="H47" s="277"/>
      <c r="I47" s="277"/>
      <c r="J47" s="276"/>
    </row>
    <row r="48" spans="1:10" ht="16.5">
      <c r="A48" s="266"/>
      <c r="B48" s="290" t="s">
        <v>729</v>
      </c>
      <c r="C48" s="289" t="s">
        <v>730</v>
      </c>
      <c r="D48" s="286" t="s">
        <v>731</v>
      </c>
      <c r="E48" s="286">
        <v>3</v>
      </c>
      <c r="F48" s="288">
        <f>13*4</f>
        <v>52</v>
      </c>
      <c r="G48" s="287">
        <f>E48*F48</f>
        <v>156</v>
      </c>
      <c r="H48" s="286">
        <f>G48*1.13</f>
        <v>176.27999999999997</v>
      </c>
      <c r="I48" s="286">
        <v>71.31</v>
      </c>
      <c r="J48" s="285"/>
    </row>
    <row r="49" spans="1:10" ht="16.5">
      <c r="A49" s="266"/>
      <c r="B49" s="274" t="s">
        <v>732</v>
      </c>
      <c r="C49" s="291" t="s">
        <v>733</v>
      </c>
      <c r="D49" s="277" t="s">
        <v>734</v>
      </c>
      <c r="E49" s="277">
        <v>20</v>
      </c>
      <c r="F49" s="278">
        <v>4</v>
      </c>
      <c r="G49" s="277">
        <f>E49*F49</f>
        <v>80</v>
      </c>
      <c r="H49" s="277">
        <f>G49*1.13</f>
        <v>90.399999999999991</v>
      </c>
      <c r="I49" s="277"/>
      <c r="J49" s="276"/>
    </row>
    <row r="50" spans="1:10" ht="16.5">
      <c r="A50" s="266"/>
      <c r="B50" s="265"/>
      <c r="C50" s="274"/>
      <c r="D50" s="277"/>
      <c r="E50" s="277"/>
      <c r="F50" s="278"/>
      <c r="G50" s="277"/>
      <c r="H50" s="277"/>
      <c r="I50" s="277"/>
      <c r="J50" s="276"/>
    </row>
    <row r="51" spans="1:10" ht="16.5">
      <c r="A51" s="275"/>
      <c r="B51" s="284" t="s">
        <v>735</v>
      </c>
      <c r="C51" s="283"/>
      <c r="D51" s="281"/>
      <c r="E51" s="281"/>
      <c r="F51" s="282"/>
      <c r="G51" s="281"/>
      <c r="H51" s="281">
        <f>SUM(H48:H49)</f>
        <v>266.67999999999995</v>
      </c>
      <c r="I51" s="281">
        <v>0</v>
      </c>
      <c r="J51" s="280">
        <v>0</v>
      </c>
    </row>
    <row r="52" spans="1:10" ht="16.5">
      <c r="A52" s="275"/>
      <c r="B52" s="274"/>
      <c r="C52" s="265"/>
      <c r="D52" s="264"/>
      <c r="E52" s="264"/>
      <c r="F52" s="273"/>
      <c r="G52" s="264"/>
      <c r="H52" s="264"/>
      <c r="I52" s="264"/>
      <c r="J52" s="263"/>
    </row>
    <row r="53" spans="1:10" ht="16.5">
      <c r="A53" s="266" t="s">
        <v>736</v>
      </c>
      <c r="B53" s="265"/>
      <c r="C53" s="274"/>
      <c r="D53" s="277"/>
      <c r="E53" s="277"/>
      <c r="F53" s="278"/>
      <c r="G53" s="277"/>
      <c r="H53" s="277"/>
      <c r="I53" s="277"/>
      <c r="J53" s="276"/>
    </row>
    <row r="54" spans="1:10" ht="16.5">
      <c r="A54" s="266"/>
      <c r="B54" s="290" t="s">
        <v>737</v>
      </c>
      <c r="C54" s="289" t="s">
        <v>738</v>
      </c>
      <c r="D54" s="286" t="s">
        <v>739</v>
      </c>
      <c r="E54" s="286">
        <v>50</v>
      </c>
      <c r="F54" s="288">
        <v>4</v>
      </c>
      <c r="G54" s="287">
        <f>E54*F54</f>
        <v>200</v>
      </c>
      <c r="H54" s="286">
        <f>G54</f>
        <v>200</v>
      </c>
      <c r="I54" s="286"/>
      <c r="J54" s="285"/>
    </row>
    <row r="55" spans="1:10" ht="16.5">
      <c r="A55" s="266"/>
      <c r="B55" s="274" t="s">
        <v>740</v>
      </c>
      <c r="C55" s="291" t="s">
        <v>741</v>
      </c>
      <c r="D55" s="277" t="s">
        <v>742</v>
      </c>
      <c r="E55" s="277">
        <v>50</v>
      </c>
      <c r="F55" s="278">
        <v>2</v>
      </c>
      <c r="G55" s="277">
        <f>E55*F55</f>
        <v>100</v>
      </c>
      <c r="H55" s="277">
        <v>113</v>
      </c>
      <c r="I55" s="277"/>
      <c r="J55" s="276"/>
    </row>
    <row r="56" spans="1:10" ht="16.5">
      <c r="A56" s="266"/>
      <c r="B56" s="265"/>
      <c r="C56" s="274"/>
      <c r="D56" s="277"/>
      <c r="E56" s="277"/>
      <c r="F56" s="278"/>
      <c r="G56" s="277"/>
      <c r="H56" s="277"/>
      <c r="I56" s="277"/>
      <c r="J56" s="276"/>
    </row>
    <row r="57" spans="1:10" ht="16.5">
      <c r="A57" s="275"/>
      <c r="B57" s="284" t="s">
        <v>743</v>
      </c>
      <c r="C57" s="283"/>
      <c r="D57" s="281"/>
      <c r="E57" s="281"/>
      <c r="F57" s="282"/>
      <c r="G57" s="281"/>
      <c r="H57" s="281">
        <f>SUM(H54:H55)</f>
        <v>313</v>
      </c>
      <c r="I57" s="281">
        <v>0</v>
      </c>
      <c r="J57" s="280">
        <v>0</v>
      </c>
    </row>
    <row r="58" spans="1:10" ht="16.5">
      <c r="A58" s="275"/>
      <c r="B58" s="265"/>
      <c r="C58" s="265"/>
      <c r="D58" s="264"/>
      <c r="E58" s="264"/>
      <c r="F58" s="273"/>
      <c r="G58" s="264"/>
      <c r="H58" s="264"/>
      <c r="I58" s="264"/>
      <c r="J58" s="263"/>
    </row>
    <row r="59" spans="1:10" ht="16.5">
      <c r="A59" s="266" t="s">
        <v>744</v>
      </c>
      <c r="B59" s="265"/>
      <c r="C59" s="265"/>
      <c r="D59" s="277"/>
      <c r="E59" s="277"/>
      <c r="F59" s="278"/>
      <c r="G59" s="277"/>
      <c r="H59" s="277"/>
      <c r="I59" s="277"/>
      <c r="J59" s="276"/>
    </row>
    <row r="60" spans="1:10" ht="16.5">
      <c r="A60" s="266"/>
      <c r="B60" s="290" t="s">
        <v>745</v>
      </c>
      <c r="C60" s="289" t="s">
        <v>746</v>
      </c>
      <c r="D60" s="286" t="s">
        <v>731</v>
      </c>
      <c r="E60" s="286">
        <v>3</v>
      </c>
      <c r="F60" s="288">
        <v>20</v>
      </c>
      <c r="G60" s="287">
        <f>E60*F60</f>
        <v>60</v>
      </c>
      <c r="H60" s="286">
        <f>G60*1.13</f>
        <v>67.8</v>
      </c>
      <c r="I60" s="286"/>
      <c r="J60" s="285"/>
    </row>
    <row r="61" spans="1:10" ht="16.5">
      <c r="A61" s="266"/>
      <c r="B61" s="290" t="s">
        <v>747</v>
      </c>
      <c r="C61" s="289" t="s">
        <v>733</v>
      </c>
      <c r="D61" s="286" t="s">
        <v>748</v>
      </c>
      <c r="E61" s="286">
        <v>15</v>
      </c>
      <c r="F61" s="288">
        <v>2</v>
      </c>
      <c r="G61" s="287">
        <f>E61*F61</f>
        <v>30</v>
      </c>
      <c r="H61" s="286">
        <v>67.8</v>
      </c>
      <c r="I61" s="286"/>
      <c r="J61" s="285"/>
    </row>
    <row r="62" spans="1:10" ht="16.5">
      <c r="A62" s="266"/>
      <c r="B62" s="274"/>
      <c r="C62" s="265"/>
      <c r="D62" s="264"/>
      <c r="E62" s="264"/>
      <c r="F62" s="273"/>
      <c r="G62" s="264"/>
      <c r="H62" s="264"/>
      <c r="I62" s="264"/>
      <c r="J62" s="263"/>
    </row>
    <row r="63" spans="1:10" ht="16.5">
      <c r="A63" s="275"/>
      <c r="B63" s="284" t="s">
        <v>749</v>
      </c>
      <c r="C63" s="283"/>
      <c r="D63" s="281"/>
      <c r="E63" s="281"/>
      <c r="F63" s="282"/>
      <c r="G63" s="281"/>
      <c r="H63" s="281">
        <f>SUM(H60:H61)</f>
        <v>135.6</v>
      </c>
      <c r="I63" s="281">
        <v>0</v>
      </c>
      <c r="J63" s="280">
        <v>0</v>
      </c>
    </row>
    <row r="64" spans="1:10" ht="16.5">
      <c r="A64" s="275"/>
      <c r="B64" s="274"/>
      <c r="C64" s="279"/>
      <c r="D64" s="277"/>
      <c r="E64" s="277"/>
      <c r="F64" s="278"/>
      <c r="G64" s="277"/>
      <c r="H64" s="277"/>
      <c r="I64" s="277"/>
      <c r="J64" s="276"/>
    </row>
    <row r="65" spans="1:10" ht="16.5">
      <c r="A65" s="275"/>
      <c r="B65" s="274"/>
      <c r="C65" s="265" t="s">
        <v>85</v>
      </c>
      <c r="D65" s="264"/>
      <c r="E65" s="264"/>
      <c r="F65" s="273"/>
      <c r="G65" s="264"/>
      <c r="H65" s="264">
        <f>SUM(H22,H32,H45,H51,H57,H63)</f>
        <v>15060.28</v>
      </c>
      <c r="I65" s="264">
        <v>0</v>
      </c>
      <c r="J65" s="263">
        <v>0</v>
      </c>
    </row>
    <row r="66" spans="1:10" ht="16.5">
      <c r="A66" s="275"/>
      <c r="B66" s="274"/>
      <c r="C66" s="265"/>
      <c r="D66" s="264"/>
      <c r="E66" s="264"/>
      <c r="F66" s="273"/>
      <c r="G66" s="264"/>
      <c r="H66" s="264"/>
      <c r="I66" s="264"/>
      <c r="J66" s="263"/>
    </row>
    <row r="67" spans="1:10" ht="16.5">
      <c r="A67" s="1228" t="s">
        <v>86</v>
      </c>
      <c r="B67" s="1229"/>
      <c r="C67" s="1229"/>
      <c r="D67" s="271"/>
      <c r="E67" s="271"/>
      <c r="F67" s="272"/>
      <c r="G67" s="271"/>
      <c r="H67" s="271"/>
      <c r="I67" s="271"/>
      <c r="J67" s="270"/>
    </row>
    <row r="68" spans="1:10" ht="16.5">
      <c r="A68" s="266"/>
      <c r="B68" s="269" t="s">
        <v>87</v>
      </c>
      <c r="C68" s="269"/>
      <c r="D68" s="268"/>
      <c r="E68" s="268"/>
      <c r="F68" s="268"/>
      <c r="G68" s="268"/>
      <c r="H68" s="268">
        <v>0</v>
      </c>
      <c r="I68" s="268">
        <v>0</v>
      </c>
      <c r="J68" s="267">
        <v>0</v>
      </c>
    </row>
    <row r="69" spans="1:10" ht="16.5">
      <c r="A69" s="266"/>
      <c r="B69" s="265" t="s">
        <v>88</v>
      </c>
      <c r="C69" s="265"/>
      <c r="D69" s="264"/>
      <c r="E69" s="264"/>
      <c r="F69" s="264"/>
      <c r="G69" s="264"/>
      <c r="H69" s="264">
        <f>H65</f>
        <v>15060.28</v>
      </c>
      <c r="I69" s="264">
        <v>0</v>
      </c>
      <c r="J69" s="263">
        <v>0</v>
      </c>
    </row>
    <row r="70" spans="1:10" ht="16.5">
      <c r="A70" s="262"/>
      <c r="B70" s="261" t="s">
        <v>89</v>
      </c>
      <c r="C70" s="261"/>
      <c r="D70" s="260"/>
      <c r="E70" s="260"/>
      <c r="F70" s="260"/>
      <c r="G70" s="260"/>
      <c r="H70" s="260">
        <f>-H65</f>
        <v>-15060.28</v>
      </c>
      <c r="I70" s="260">
        <v>0</v>
      </c>
      <c r="J70" s="259">
        <v>0</v>
      </c>
    </row>
  </sheetData>
  <mergeCells count="4">
    <mergeCell ref="A1:J1"/>
    <mergeCell ref="A4:C4"/>
    <mergeCell ref="A8:C8"/>
    <mergeCell ref="A67:C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General</vt:lpstr>
      <vt:lpstr>President</vt:lpstr>
      <vt:lpstr>Vice President Operations</vt:lpstr>
      <vt:lpstr>Vice President Student Affairs</vt:lpstr>
      <vt:lpstr>Director of Academics</vt:lpstr>
      <vt:lpstr>Director of Communications</vt:lpstr>
      <vt:lpstr>Director of Community Outreach</vt:lpstr>
      <vt:lpstr>Director of Conferences</vt:lpstr>
      <vt:lpstr>Director of Design</vt:lpstr>
      <vt:lpstr>Director of Events</vt:lpstr>
      <vt:lpstr>Director of Finance</vt:lpstr>
      <vt:lpstr>Director of First Year</vt:lpstr>
      <vt:lpstr>Director of HR</vt:lpstr>
      <vt:lpstr>Director of IT</vt:lpstr>
      <vt:lpstr>Director of Internal Affairs</vt:lpstr>
      <vt:lpstr>Director of PD</vt:lpstr>
      <vt:lpstr>Director of Services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Connor McMillan</dc:creator>
  <cp:keywords/>
  <dc:description/>
  <cp:lastModifiedBy>Shawyan Khoee</cp:lastModifiedBy>
  <cp:revision/>
  <dcterms:created xsi:type="dcterms:W3CDTF">2016-09-01T01:11:23Z</dcterms:created>
  <dcterms:modified xsi:type="dcterms:W3CDTF">2016-11-25T18:01:01Z</dcterms:modified>
  <cp:category/>
  <cp:contentStatus/>
</cp:coreProperties>
</file>